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tkova\Desktop\"/>
    </mc:Choice>
  </mc:AlternateContent>
  <workbookProtection workbookAlgorithmName="SHA-512" workbookHashValue="m2t7ATuXD40IdBy/odRglYrRqIcOgSd82DmP7KE1akIssSQlw6g50sqHWIkiIvGgsGF3PdVrEPe8CR94WYYH0g==" workbookSaltValue="AMXTQGf12mFAvaXrYXu9jQ==" workbookSpinCount="100000" lockStructure="1"/>
  <bookViews>
    <workbookView xWindow="0" yWindow="0" windowWidth="14380" windowHeight="6700" activeTab="5"/>
  </bookViews>
  <sheets>
    <sheet name="Úvodní strana" sheetId="12" r:id="rId1"/>
    <sheet name="Souhrn" sheetId="28" r:id="rId2"/>
    <sheet name="SŠ" sheetId="23" r:id="rId3"/>
    <sheet name="VOŠ" sheetId="31" r:id="rId4"/>
    <sheet name="DM" sheetId="30" r:id="rId5"/>
    <sheet name="Internát" sheetId="32" r:id="rId6"/>
    <sheet name="data" sheetId="29" state="hidden" r:id="rId7"/>
  </sheets>
  <definedNames>
    <definedName name="_xlnm._FilterDatabase" localSheetId="2" hidden="1">SŠ!$B$14:$BC$14</definedName>
    <definedName name="ICT">data!$A$2:$A$5</definedName>
    <definedName name="_xlnm.Print_Area" localSheetId="0">'Úvodní strana'!$B$2:$P$40</definedName>
  </definedNames>
  <calcPr calcId="162913"/>
</workbook>
</file>

<file path=xl/calcChain.xml><?xml version="1.0" encoding="utf-8"?>
<calcChain xmlns="http://schemas.openxmlformats.org/spreadsheetml/2006/main">
  <c r="AM22" i="23" l="1"/>
  <c r="AP40" i="32" l="1"/>
  <c r="E6" i="32"/>
  <c r="F6" i="32"/>
  <c r="I6" i="32" l="1"/>
  <c r="K7" i="28" s="1"/>
  <c r="M22" i="32"/>
  <c r="P44" i="32"/>
  <c r="AN23" i="32"/>
  <c r="AN25" i="32"/>
  <c r="AN27" i="32"/>
  <c r="AN29" i="32"/>
  <c r="AN31" i="32"/>
  <c r="AN33" i="32"/>
  <c r="AN37" i="32"/>
  <c r="AN39" i="32"/>
  <c r="AN41" i="32"/>
  <c r="AN43" i="32"/>
  <c r="AN45" i="32"/>
  <c r="AN47" i="32"/>
  <c r="AN49" i="32"/>
  <c r="AN51" i="32"/>
  <c r="AN53" i="32"/>
  <c r="AN55" i="32"/>
  <c r="AN15" i="30"/>
  <c r="AN17" i="30"/>
  <c r="AN19" i="30"/>
  <c r="AN21" i="30"/>
  <c r="AN23" i="30"/>
  <c r="AN25" i="30"/>
  <c r="AN27" i="30"/>
  <c r="AN29" i="30"/>
  <c r="AN31" i="30"/>
  <c r="AN33" i="30"/>
  <c r="AN37" i="30"/>
  <c r="AN39" i="30"/>
  <c r="AN41" i="30"/>
  <c r="AN43" i="30"/>
  <c r="AN45" i="30"/>
  <c r="AN47" i="30"/>
  <c r="AN49" i="30"/>
  <c r="AN51" i="30"/>
  <c r="AN53" i="30"/>
  <c r="AN55" i="30"/>
  <c r="AN15" i="31"/>
  <c r="AN17" i="31"/>
  <c r="AN19" i="31"/>
  <c r="AN21" i="31"/>
  <c r="AN23" i="31"/>
  <c r="AN25" i="31"/>
  <c r="AN27" i="31"/>
  <c r="AN31" i="31"/>
  <c r="AN33" i="31"/>
  <c r="AN35" i="31"/>
  <c r="AN37" i="31"/>
  <c r="AN15" i="23"/>
  <c r="AN17" i="23"/>
  <c r="AN19" i="23"/>
  <c r="AN21" i="23"/>
  <c r="AN23" i="23"/>
  <c r="AN25" i="23"/>
  <c r="AN27" i="23"/>
  <c r="AN29" i="23"/>
  <c r="AN31" i="23"/>
  <c r="AN33" i="23"/>
  <c r="AN35" i="23"/>
  <c r="AN37" i="23"/>
  <c r="AN39" i="23"/>
  <c r="AN43" i="23"/>
  <c r="AN45" i="23"/>
  <c r="AN47" i="23"/>
  <c r="AN49" i="23"/>
  <c r="AN57" i="23"/>
  <c r="AN59" i="23"/>
  <c r="AN61" i="23"/>
  <c r="AN63" i="23"/>
  <c r="AN65" i="23"/>
  <c r="AM15" i="23"/>
  <c r="AM16" i="23"/>
  <c r="AM17" i="23"/>
  <c r="AM18" i="23"/>
  <c r="AM19" i="23"/>
  <c r="AM20" i="23"/>
  <c r="AM21" i="23"/>
  <c r="AM23" i="23"/>
  <c r="AM24" i="23"/>
  <c r="AM25" i="23"/>
  <c r="AM26" i="23"/>
  <c r="AM27" i="23"/>
  <c r="AM28" i="23"/>
  <c r="AM29" i="23"/>
  <c r="AM30" i="23"/>
  <c r="AM31" i="23"/>
  <c r="AM32" i="23"/>
  <c r="AM33" i="23"/>
  <c r="AM34" i="23"/>
  <c r="AM35" i="23"/>
  <c r="AM36" i="23"/>
  <c r="AM37" i="23"/>
  <c r="AM38" i="23"/>
  <c r="AM39" i="23"/>
  <c r="AM40" i="23"/>
  <c r="AM41" i="23"/>
  <c r="AM42" i="23"/>
  <c r="AM43" i="23"/>
  <c r="AM44" i="23"/>
  <c r="AM45" i="23"/>
  <c r="AM46" i="23"/>
  <c r="AM47" i="23"/>
  <c r="AM48" i="23"/>
  <c r="AM49" i="23"/>
  <c r="AM50" i="23"/>
  <c r="AM51" i="23"/>
  <c r="AM52" i="23"/>
  <c r="AM53" i="23"/>
  <c r="AM54" i="23"/>
  <c r="AM55" i="23"/>
  <c r="AM56" i="23"/>
  <c r="AM57" i="23"/>
  <c r="AM58" i="23"/>
  <c r="AM59" i="23"/>
  <c r="AM60" i="23"/>
  <c r="AM61" i="23"/>
  <c r="AM62" i="23"/>
  <c r="AM63" i="23"/>
  <c r="AM64" i="23"/>
  <c r="AM65" i="23"/>
  <c r="AM66" i="23"/>
  <c r="AM14" i="23"/>
  <c r="AM15" i="31"/>
  <c r="AM16" i="31"/>
  <c r="AM17" i="31"/>
  <c r="AM18" i="31"/>
  <c r="AM19" i="31"/>
  <c r="AM20" i="31"/>
  <c r="AM21" i="31"/>
  <c r="AM22" i="31"/>
  <c r="AM23" i="31"/>
  <c r="AM24" i="31"/>
  <c r="AM25" i="31"/>
  <c r="AM26" i="31"/>
  <c r="AM27" i="31"/>
  <c r="AM28" i="31"/>
  <c r="AM29" i="31"/>
  <c r="AM30" i="31"/>
  <c r="AM31" i="31"/>
  <c r="AM32" i="31"/>
  <c r="AM33" i="31"/>
  <c r="AM34" i="31"/>
  <c r="AM35" i="31"/>
  <c r="AM36" i="31"/>
  <c r="AM37" i="31"/>
  <c r="AM38" i="31"/>
  <c r="AM14" i="31"/>
  <c r="AM15" i="30"/>
  <c r="AM16" i="30"/>
  <c r="AM17" i="30"/>
  <c r="AM18" i="30"/>
  <c r="AM19" i="30"/>
  <c r="AM20" i="30"/>
  <c r="AM21" i="30"/>
  <c r="AM22" i="30"/>
  <c r="AM23" i="30"/>
  <c r="AM24" i="30"/>
  <c r="AM25" i="30"/>
  <c r="AM26" i="30"/>
  <c r="AM27" i="30"/>
  <c r="AM28" i="30"/>
  <c r="AM29" i="30"/>
  <c r="AM30" i="30"/>
  <c r="AM31" i="30"/>
  <c r="AM32" i="30"/>
  <c r="AM33" i="30"/>
  <c r="AM34" i="30"/>
  <c r="AM35" i="30"/>
  <c r="AM36" i="30"/>
  <c r="AM37" i="30"/>
  <c r="AM38" i="30"/>
  <c r="AM39" i="30"/>
  <c r="AM40" i="30"/>
  <c r="AM41" i="30"/>
  <c r="AM42" i="30"/>
  <c r="AM43" i="30"/>
  <c r="AM44" i="30"/>
  <c r="AM45" i="30"/>
  <c r="AM46" i="30"/>
  <c r="AM47" i="30"/>
  <c r="AM48" i="30"/>
  <c r="AM49" i="30"/>
  <c r="AM50" i="30"/>
  <c r="AM51" i="30"/>
  <c r="AM52" i="30"/>
  <c r="AM53" i="30"/>
  <c r="AM54" i="30"/>
  <c r="AM55" i="30"/>
  <c r="AM56" i="30"/>
  <c r="AM14" i="30"/>
  <c r="AM56" i="32"/>
  <c r="AM55" i="32"/>
  <c r="AM54" i="32"/>
  <c r="AM53" i="32"/>
  <c r="AM52" i="32"/>
  <c r="AM51" i="32"/>
  <c r="AM50" i="32"/>
  <c r="AM49" i="32"/>
  <c r="AM48" i="32"/>
  <c r="AM47" i="32"/>
  <c r="AM46" i="32"/>
  <c r="AM45" i="32"/>
  <c r="AM44" i="32"/>
  <c r="AM43" i="32"/>
  <c r="AM42" i="32"/>
  <c r="AM41" i="32"/>
  <c r="AM40" i="32"/>
  <c r="AM39" i="32"/>
  <c r="AM38" i="32"/>
  <c r="AM37" i="32"/>
  <c r="AM36" i="32"/>
  <c r="AM35" i="32"/>
  <c r="AM34" i="32"/>
  <c r="AM33" i="32"/>
  <c r="AM32" i="32"/>
  <c r="AM31" i="32"/>
  <c r="AM30" i="32"/>
  <c r="AM29" i="32"/>
  <c r="AM28" i="32"/>
  <c r="AM27" i="32"/>
  <c r="AM26" i="32"/>
  <c r="AM25" i="32"/>
  <c r="AM24" i="32"/>
  <c r="AM23" i="32"/>
  <c r="AM22" i="32"/>
  <c r="AO24" i="32"/>
  <c r="AK12" i="32"/>
  <c r="AK56" i="32"/>
  <c r="AK54" i="32"/>
  <c r="AW54" i="32" s="1"/>
  <c r="AK52" i="32"/>
  <c r="AL52" i="32" s="1"/>
  <c r="AK50" i="32"/>
  <c r="AK48" i="32"/>
  <c r="AL48" i="32" s="1"/>
  <c r="AV46" i="32"/>
  <c r="AP46" i="32"/>
  <c r="AL46" i="32"/>
  <c r="AK46" i="32"/>
  <c r="AV44" i="32"/>
  <c r="AP44" i="32"/>
  <c r="AL44" i="32"/>
  <c r="AK44" i="32"/>
  <c r="AV42" i="32"/>
  <c r="AP42" i="32"/>
  <c r="AL42" i="32"/>
  <c r="AK42" i="32"/>
  <c r="AV40" i="32"/>
  <c r="AL40" i="32"/>
  <c r="AK40" i="32"/>
  <c r="AK38" i="32"/>
  <c r="AK36" i="32"/>
  <c r="AL36" i="32" s="1"/>
  <c r="AL35" i="32"/>
  <c r="AK34" i="32"/>
  <c r="AL34" i="32" s="1"/>
  <c r="AK32" i="32"/>
  <c r="AK30" i="32"/>
  <c r="AL30" i="32" s="1"/>
  <c r="BD28" i="32"/>
  <c r="BC28" i="32"/>
  <c r="AS28" i="32"/>
  <c r="AL28" i="32"/>
  <c r="BD26" i="32"/>
  <c r="BC26" i="32"/>
  <c r="AS26" i="32"/>
  <c r="AO26" i="32"/>
  <c r="AL26" i="32"/>
  <c r="AK59" i="32" s="1"/>
  <c r="AO25" i="32"/>
  <c r="AS24" i="32"/>
  <c r="AK24" i="32"/>
  <c r="BD24" i="32" s="1"/>
  <c r="AK22" i="32"/>
  <c r="AT22" i="32" s="1"/>
  <c r="BB20" i="32"/>
  <c r="BA20" i="32"/>
  <c r="AZ20" i="32"/>
  <c r="AY20" i="32"/>
  <c r="AT20" i="32"/>
  <c r="AL20" i="32"/>
  <c r="BB18" i="32"/>
  <c r="BA18" i="32"/>
  <c r="AZ18" i="32"/>
  <c r="AY18" i="32"/>
  <c r="AT18" i="32"/>
  <c r="AL18" i="32"/>
  <c r="BB16" i="32"/>
  <c r="BA16" i="32"/>
  <c r="AZ16" i="32"/>
  <c r="AY16" i="32"/>
  <c r="AT16" i="32"/>
  <c r="AL16" i="32"/>
  <c r="BB14" i="32"/>
  <c r="BA14" i="32"/>
  <c r="AZ14" i="32"/>
  <c r="AY14" i="32"/>
  <c r="AT14" i="32"/>
  <c r="AL14" i="32"/>
  <c r="AO26" i="30"/>
  <c r="AO24" i="30"/>
  <c r="AK28" i="30"/>
  <c r="AP28" i="32" s="1"/>
  <c r="AK12" i="30"/>
  <c r="M12" i="30"/>
  <c r="AL54" i="32" l="1"/>
  <c r="AT58" i="32"/>
  <c r="AL22" i="32"/>
  <c r="F5" i="32" s="1"/>
  <c r="AV58" i="32"/>
  <c r="AS34" i="32"/>
  <c r="AU36" i="32"/>
  <c r="AU58" i="32" s="1"/>
  <c r="AW48" i="32"/>
  <c r="AL56" i="32"/>
  <c r="AX56" i="32"/>
  <c r="AX58" i="32" s="1"/>
  <c r="BC24" i="32"/>
  <c r="AS30" i="32"/>
  <c r="AL32" i="32"/>
  <c r="AL38" i="32"/>
  <c r="AL50" i="32"/>
  <c r="AW52" i="32"/>
  <c r="AL24" i="32"/>
  <c r="F4" i="32" s="1"/>
  <c r="AS32" i="32"/>
  <c r="AS38" i="32"/>
  <c r="AW50" i="32"/>
  <c r="AK56" i="30"/>
  <c r="AP56" i="30" s="1"/>
  <c r="AK54" i="30"/>
  <c r="AK52" i="30"/>
  <c r="AK50" i="30"/>
  <c r="AW50" i="30" s="1"/>
  <c r="AK48" i="30"/>
  <c r="AL48" i="30" s="1"/>
  <c r="AQ48" i="30" s="1"/>
  <c r="AV46" i="30"/>
  <c r="AP46" i="30"/>
  <c r="AL46" i="30"/>
  <c r="AQ46" i="32" s="1"/>
  <c r="AK46" i="30"/>
  <c r="AV44" i="30"/>
  <c r="AP44" i="30"/>
  <c r="AL44" i="30"/>
  <c r="AQ44" i="30" s="1"/>
  <c r="AK44" i="30"/>
  <c r="AV42" i="30"/>
  <c r="AP42" i="30"/>
  <c r="AL42" i="30"/>
  <c r="AK42" i="30"/>
  <c r="AV40" i="30"/>
  <c r="AP40" i="30"/>
  <c r="AL40" i="30"/>
  <c r="AQ40" i="30" s="1"/>
  <c r="AK40" i="30"/>
  <c r="AK38" i="30"/>
  <c r="AS38" i="30" s="1"/>
  <c r="AK36" i="30"/>
  <c r="AU36" i="30" s="1"/>
  <c r="AU58" i="30" s="1"/>
  <c r="AL35" i="30"/>
  <c r="AK34" i="30"/>
  <c r="AS34" i="30" s="1"/>
  <c r="AK32" i="30"/>
  <c r="AS32" i="30" s="1"/>
  <c r="AK30" i="30"/>
  <c r="AL30" i="30" s="1"/>
  <c r="AQ30" i="30" s="1"/>
  <c r="AS28" i="30"/>
  <c r="AS26" i="30"/>
  <c r="AK26" i="30"/>
  <c r="AO25" i="30"/>
  <c r="AS24" i="30"/>
  <c r="AK24" i="30"/>
  <c r="BD24" i="30" s="1"/>
  <c r="AK22" i="30"/>
  <c r="AK20" i="30"/>
  <c r="AP20" i="30" s="1"/>
  <c r="AK18" i="30"/>
  <c r="AK16" i="30"/>
  <c r="AK14" i="30"/>
  <c r="AO20" i="31"/>
  <c r="AO18" i="31"/>
  <c r="AK12" i="31"/>
  <c r="O12" i="31"/>
  <c r="AS40" i="31"/>
  <c r="AT40" i="31"/>
  <c r="AU40" i="31"/>
  <c r="AK38" i="31"/>
  <c r="AT38" i="31" s="1"/>
  <c r="AK36" i="31"/>
  <c r="AY36" i="31" s="1"/>
  <c r="AK34" i="31"/>
  <c r="AP34" i="31" s="1"/>
  <c r="AK32" i="31"/>
  <c r="AP32" i="31" s="1"/>
  <c r="AK30" i="31"/>
  <c r="AY30" i="31" s="1"/>
  <c r="AL29" i="31"/>
  <c r="AK28" i="31"/>
  <c r="AP28" i="31" s="1"/>
  <c r="AZ28" i="31" s="1"/>
  <c r="BA28" i="31" s="1"/>
  <c r="AL26" i="31"/>
  <c r="AK26" i="31"/>
  <c r="AP26" i="31" s="1"/>
  <c r="AZ26" i="31" s="1"/>
  <c r="BA26" i="31" s="1"/>
  <c r="AK24" i="31"/>
  <c r="AL24" i="31" s="1"/>
  <c r="AK22" i="31"/>
  <c r="AP22" i="31" s="1"/>
  <c r="BA22" i="31" s="1"/>
  <c r="AP20" i="31"/>
  <c r="AK20" i="31"/>
  <c r="AZ20" i="31" s="1"/>
  <c r="AO19" i="31"/>
  <c r="AP18" i="31"/>
  <c r="AK18" i="31"/>
  <c r="BA18" i="31" s="1"/>
  <c r="AK16" i="31"/>
  <c r="AY16" i="31" s="1"/>
  <c r="AK14" i="31"/>
  <c r="AY14" i="31" s="1"/>
  <c r="AP26" i="23"/>
  <c r="AS56" i="23"/>
  <c r="AS54" i="23"/>
  <c r="AS52" i="23"/>
  <c r="AS50" i="23"/>
  <c r="AO28" i="23"/>
  <c r="AO26" i="23"/>
  <c r="AK50" i="23"/>
  <c r="AW50" i="23" s="1"/>
  <c r="AK12" i="23"/>
  <c r="AK52" i="23"/>
  <c r="AX52" i="23" s="1"/>
  <c r="AK48" i="23"/>
  <c r="AW48" i="23" s="1"/>
  <c r="AK46" i="23"/>
  <c r="AP46" i="23" s="1"/>
  <c r="BA46" i="23" s="1"/>
  <c r="AK44" i="23"/>
  <c r="AK42" i="23"/>
  <c r="AW42" i="23" s="1"/>
  <c r="AK40" i="23"/>
  <c r="AP40" i="23" s="1"/>
  <c r="AK38" i="23"/>
  <c r="AP38" i="23" s="1"/>
  <c r="AZ38" i="23" s="1"/>
  <c r="BA38" i="23" s="1"/>
  <c r="AK36" i="23"/>
  <c r="AP36" i="23" s="1"/>
  <c r="AZ36" i="23" s="1"/>
  <c r="BA36" i="23" s="1"/>
  <c r="AK34" i="23"/>
  <c r="AP34" i="23" s="1"/>
  <c r="BA34" i="23" s="1"/>
  <c r="AK32" i="23"/>
  <c r="AP32" i="23" s="1"/>
  <c r="AZ32" i="23" s="1"/>
  <c r="AK30" i="23"/>
  <c r="AZ30" i="23" s="1"/>
  <c r="AK28" i="23"/>
  <c r="BA28" i="23" s="1"/>
  <c r="AK26" i="23"/>
  <c r="AZ26" i="23" s="1"/>
  <c r="AK24" i="23"/>
  <c r="AW24" i="23" s="1"/>
  <c r="AK22" i="23"/>
  <c r="AW22" i="23" s="1"/>
  <c r="AK20" i="23"/>
  <c r="AQ20" i="23" s="1"/>
  <c r="AK18" i="23"/>
  <c r="AL18" i="23" s="1"/>
  <c r="AK16" i="23"/>
  <c r="AW16" i="23" s="1"/>
  <c r="AK14" i="23"/>
  <c r="AX14" i="23" s="1"/>
  <c r="P12" i="23"/>
  <c r="AK66" i="23"/>
  <c r="AU66" i="23" s="1"/>
  <c r="AU68" i="23" s="1"/>
  <c r="AK64" i="23"/>
  <c r="AV64" i="23" s="1"/>
  <c r="AK62" i="23"/>
  <c r="AT62" i="23" s="1"/>
  <c r="AK60" i="23"/>
  <c r="AW60" i="23" s="1"/>
  <c r="AK58" i="23"/>
  <c r="AT58" i="23" s="1"/>
  <c r="AK56" i="23"/>
  <c r="AW56" i="23" s="1"/>
  <c r="AK54" i="23"/>
  <c r="AX54" i="23" s="1"/>
  <c r="AL44" i="23"/>
  <c r="AL36" i="23"/>
  <c r="P14" i="23"/>
  <c r="AT60" i="23"/>
  <c r="AL56" i="23"/>
  <c r="AL54" i="23"/>
  <c r="AL52" i="23"/>
  <c r="AP44" i="23"/>
  <c r="BA44" i="23" s="1"/>
  <c r="AL41" i="23"/>
  <c r="AP28" i="23"/>
  <c r="AO27" i="23"/>
  <c r="BA26" i="23"/>
  <c r="P46" i="30"/>
  <c r="P44" i="30"/>
  <c r="P42" i="30"/>
  <c r="P40" i="30"/>
  <c r="P40" i="32"/>
  <c r="M12" i="32"/>
  <c r="V46" i="32"/>
  <c r="V44" i="32"/>
  <c r="V42" i="32"/>
  <c r="V40" i="32"/>
  <c r="P46" i="32"/>
  <c r="M46" i="32"/>
  <c r="M44" i="32"/>
  <c r="P42" i="32"/>
  <c r="M42" i="32"/>
  <c r="N46" i="30"/>
  <c r="AN46" i="30" s="1"/>
  <c r="N44" i="30"/>
  <c r="N42" i="30"/>
  <c r="N40" i="30"/>
  <c r="V46" i="30"/>
  <c r="V44" i="30"/>
  <c r="V42" i="30"/>
  <c r="V40" i="30"/>
  <c r="M40" i="30"/>
  <c r="Y40" i="30" s="1"/>
  <c r="M46" i="30"/>
  <c r="Y46" i="30" s="1"/>
  <c r="M44" i="30"/>
  <c r="Y44" i="30" s="1"/>
  <c r="M42" i="30"/>
  <c r="Y42" i="30" s="1"/>
  <c r="AL60" i="23" l="1"/>
  <c r="AN44" i="30"/>
  <c r="AV58" i="30"/>
  <c r="AQ46" i="30"/>
  <c r="AP32" i="32"/>
  <c r="AP36" i="32"/>
  <c r="AQ48" i="32"/>
  <c r="AL22" i="30"/>
  <c r="AQ22" i="32" s="1"/>
  <c r="AP22" i="32"/>
  <c r="AL30" i="31"/>
  <c r="AR30" i="31"/>
  <c r="AV38" i="31"/>
  <c r="AL16" i="31"/>
  <c r="AL22" i="31"/>
  <c r="AP24" i="31"/>
  <c r="BA24" i="31" s="1"/>
  <c r="AV16" i="31"/>
  <c r="AV36" i="31"/>
  <c r="AL36" i="31"/>
  <c r="AQ16" i="31"/>
  <c r="AV30" i="31"/>
  <c r="AQ22" i="23"/>
  <c r="AL46" i="23"/>
  <c r="AR48" i="23"/>
  <c r="AL42" i="23"/>
  <c r="AL26" i="23"/>
  <c r="AX60" i="23"/>
  <c r="AP30" i="23"/>
  <c r="AL22" i="23"/>
  <c r="AX18" i="23"/>
  <c r="AY22" i="23"/>
  <c r="AY60" i="23"/>
  <c r="AX20" i="23"/>
  <c r="AX42" i="23"/>
  <c r="AX62" i="23"/>
  <c r="AX22" i="23"/>
  <c r="AY20" i="23"/>
  <c r="AX58" i="23"/>
  <c r="AY62" i="23"/>
  <c r="AJ59" i="32"/>
  <c r="AQ22" i="30"/>
  <c r="AT16" i="30"/>
  <c r="AP16" i="32"/>
  <c r="BD26" i="30"/>
  <c r="AP26" i="32"/>
  <c r="AQ30" i="32"/>
  <c r="AT14" i="30"/>
  <c r="AP14" i="32"/>
  <c r="AP14" i="30"/>
  <c r="AT18" i="30"/>
  <c r="AP18" i="32"/>
  <c r="AL32" i="30"/>
  <c r="AQ32" i="30" s="1"/>
  <c r="AP34" i="30"/>
  <c r="AL36" i="30"/>
  <c r="AL38" i="30"/>
  <c r="AQ38" i="30" s="1"/>
  <c r="AP50" i="30"/>
  <c r="AQ40" i="32"/>
  <c r="AP48" i="32"/>
  <c r="AP50" i="32"/>
  <c r="AW54" i="30"/>
  <c r="AP54" i="32"/>
  <c r="AL16" i="30"/>
  <c r="AT22" i="30"/>
  <c r="AL24" i="30"/>
  <c r="AQ24" i="30" s="1"/>
  <c r="AL34" i="30"/>
  <c r="AL50" i="30"/>
  <c r="AQ50" i="30" s="1"/>
  <c r="AP34" i="32"/>
  <c r="AL14" i="30"/>
  <c r="AQ14" i="30" s="1"/>
  <c r="AL20" i="30"/>
  <c r="AP20" i="32"/>
  <c r="AP22" i="30"/>
  <c r="AS30" i="30"/>
  <c r="AS58" i="30" s="1"/>
  <c r="AP30" i="32"/>
  <c r="AP32" i="30"/>
  <c r="AP36" i="30"/>
  <c r="AP38" i="30"/>
  <c r="AP48" i="30"/>
  <c r="AL52" i="30"/>
  <c r="AP52" i="32"/>
  <c r="AP24" i="32"/>
  <c r="AQ38" i="32"/>
  <c r="AQ44" i="32"/>
  <c r="AP56" i="32"/>
  <c r="AP38" i="32"/>
  <c r="BA32" i="31"/>
  <c r="AZ32" i="31"/>
  <c r="AL14" i="31"/>
  <c r="AQ14" i="31"/>
  <c r="AQ40" i="31" s="1"/>
  <c r="AZ22" i="31"/>
  <c r="AL32" i="31"/>
  <c r="AL34" i="31"/>
  <c r="AR36" i="31"/>
  <c r="AR40" i="31" s="1"/>
  <c r="AW14" i="31"/>
  <c r="AW16" i="31"/>
  <c r="AW30" i="31"/>
  <c r="AW36" i="31"/>
  <c r="AW38" i="31"/>
  <c r="AZ18" i="31"/>
  <c r="AX14" i="31"/>
  <c r="AX16" i="31"/>
  <c r="AX30" i="31"/>
  <c r="AX36" i="31"/>
  <c r="AX38" i="31"/>
  <c r="AV14" i="31"/>
  <c r="AY38" i="31"/>
  <c r="AX48" i="23"/>
  <c r="AX56" i="23"/>
  <c r="AY16" i="23"/>
  <c r="AY24" i="23"/>
  <c r="AY48" i="23"/>
  <c r="AY56" i="23"/>
  <c r="AQ24" i="23"/>
  <c r="AL34" i="23"/>
  <c r="AV16" i="23"/>
  <c r="AV18" i="23"/>
  <c r="AV20" i="23"/>
  <c r="AV22" i="23"/>
  <c r="AV24" i="23"/>
  <c r="AV42" i="23"/>
  <c r="AV48" i="23"/>
  <c r="AV56" i="23"/>
  <c r="AV58" i="23"/>
  <c r="AV60" i="23"/>
  <c r="AV62" i="23"/>
  <c r="AX16" i="23"/>
  <c r="AX24" i="23"/>
  <c r="AY18" i="23"/>
  <c r="AY42" i="23"/>
  <c r="AY58" i="23"/>
  <c r="AR42" i="23"/>
  <c r="AR68" i="23" s="1"/>
  <c r="AQ16" i="23"/>
  <c r="AW18" i="23"/>
  <c r="AW20" i="23"/>
  <c r="AW58" i="23"/>
  <c r="AW62" i="23"/>
  <c r="AY46" i="32"/>
  <c r="BA46" i="32"/>
  <c r="AZ46" i="32"/>
  <c r="BB46" i="32"/>
  <c r="AY44" i="32"/>
  <c r="BB44" i="32"/>
  <c r="BA44" i="32"/>
  <c r="AZ44" i="32"/>
  <c r="AY42" i="32"/>
  <c r="BB42" i="32"/>
  <c r="BA42" i="32"/>
  <c r="AZ42" i="32"/>
  <c r="BA46" i="30"/>
  <c r="BB44" i="30"/>
  <c r="BB42" i="30"/>
  <c r="AY40" i="30"/>
  <c r="AY42" i="30"/>
  <c r="AY44" i="30"/>
  <c r="BB46" i="30"/>
  <c r="AN40" i="30"/>
  <c r="BB40" i="30"/>
  <c r="AZ40" i="30"/>
  <c r="AZ42" i="30"/>
  <c r="AZ44" i="30"/>
  <c r="AY46" i="30"/>
  <c r="BA40" i="30"/>
  <c r="BA42" i="30"/>
  <c r="BA44" i="30"/>
  <c r="AZ46" i="30"/>
  <c r="AX50" i="23"/>
  <c r="AV50" i="23"/>
  <c r="AY50" i="23"/>
  <c r="AQ42" i="30"/>
  <c r="AN42" i="30"/>
  <c r="AQ42" i="32"/>
  <c r="AY52" i="23"/>
  <c r="AW52" i="23"/>
  <c r="AV52" i="23"/>
  <c r="AY54" i="23"/>
  <c r="AV54" i="23"/>
  <c r="AW54" i="23"/>
  <c r="AL13" i="32"/>
  <c r="AT64" i="23"/>
  <c r="AT68" i="23" s="1"/>
  <c r="AX64" i="23"/>
  <c r="AW64" i="23"/>
  <c r="AY64" i="23"/>
  <c r="AL64" i="23"/>
  <c r="AY14" i="23"/>
  <c r="AW14" i="23"/>
  <c r="AQ14" i="23"/>
  <c r="AV14" i="23"/>
  <c r="AL14" i="23"/>
  <c r="AL20" i="31"/>
  <c r="H6" i="31" s="1"/>
  <c r="BA20" i="31"/>
  <c r="AI59" i="32"/>
  <c r="BD38" i="32"/>
  <c r="BC38" i="32"/>
  <c r="BD32" i="32"/>
  <c r="BC32" i="32"/>
  <c r="BC34" i="32"/>
  <c r="BD34" i="32"/>
  <c r="AW58" i="32"/>
  <c r="BC30" i="32"/>
  <c r="AS58" i="32"/>
  <c r="BD30" i="32"/>
  <c r="BD34" i="30"/>
  <c r="BC34" i="30"/>
  <c r="BD32" i="30"/>
  <c r="BC32" i="30"/>
  <c r="BD38" i="30"/>
  <c r="BC38" i="30"/>
  <c r="AP16" i="30"/>
  <c r="AL18" i="30"/>
  <c r="AT20" i="30"/>
  <c r="BC24" i="30"/>
  <c r="AL26" i="30"/>
  <c r="AL28" i="30"/>
  <c r="BC28" i="30"/>
  <c r="AP30" i="30"/>
  <c r="AW48" i="30"/>
  <c r="AP52" i="30"/>
  <c r="AL54" i="30"/>
  <c r="AP18" i="30"/>
  <c r="AP24" i="30"/>
  <c r="BC26" i="30"/>
  <c r="AP28" i="30"/>
  <c r="BD28" i="30"/>
  <c r="AP54" i="30"/>
  <c r="AL56" i="30"/>
  <c r="AQ56" i="30" s="1"/>
  <c r="AX56" i="30"/>
  <c r="AX58" i="30" s="1"/>
  <c r="H18" i="28" s="1"/>
  <c r="AP26" i="30"/>
  <c r="AW52" i="30"/>
  <c r="AL18" i="31"/>
  <c r="AZ24" i="31"/>
  <c r="AL28" i="31"/>
  <c r="AL38" i="31"/>
  <c r="AQ18" i="23"/>
  <c r="AL20" i="23"/>
  <c r="AL62" i="23"/>
  <c r="BA32" i="23"/>
  <c r="BA40" i="23"/>
  <c r="AZ40" i="23"/>
  <c r="AL16" i="23"/>
  <c r="AL24" i="23"/>
  <c r="AL30" i="23"/>
  <c r="AZ34" i="23"/>
  <c r="AL38" i="23"/>
  <c r="AZ44" i="23"/>
  <c r="AL48" i="23"/>
  <c r="AL58" i="23"/>
  <c r="AL66" i="23"/>
  <c r="AZ28" i="23"/>
  <c r="AP68" i="23"/>
  <c r="AL32" i="23"/>
  <c r="AL40" i="23"/>
  <c r="AZ46" i="23"/>
  <c r="BA30" i="23"/>
  <c r="AL28" i="23"/>
  <c r="N44" i="32"/>
  <c r="AN44" i="32" s="1"/>
  <c r="AB46" i="32"/>
  <c r="AA46" i="32"/>
  <c r="Z46" i="32"/>
  <c r="Y46" i="32"/>
  <c r="N46" i="32"/>
  <c r="AB44" i="32"/>
  <c r="AA44" i="32"/>
  <c r="Z44" i="32"/>
  <c r="Y44" i="32"/>
  <c r="AB42" i="32"/>
  <c r="Z42" i="32"/>
  <c r="Y42" i="32"/>
  <c r="AA42" i="32"/>
  <c r="N42" i="32"/>
  <c r="AN42" i="32" s="1"/>
  <c r="AB46" i="30"/>
  <c r="Z46" i="30"/>
  <c r="AA46" i="30"/>
  <c r="AB44" i="30"/>
  <c r="AA44" i="30"/>
  <c r="Z44" i="30"/>
  <c r="AB42" i="30"/>
  <c r="AA42" i="30"/>
  <c r="Z42" i="30"/>
  <c r="R28" i="23"/>
  <c r="P52" i="23"/>
  <c r="Y52" i="23" s="1"/>
  <c r="V56" i="23"/>
  <c r="V54" i="23"/>
  <c r="V52" i="23"/>
  <c r="V50" i="23"/>
  <c r="Q52" i="23"/>
  <c r="AN52" i="23" s="1"/>
  <c r="P54" i="23"/>
  <c r="Y54" i="23" s="1"/>
  <c r="Q54" i="23"/>
  <c r="AN54" i="23" s="1"/>
  <c r="P56" i="23"/>
  <c r="AA56" i="23" s="1"/>
  <c r="Q56" i="23"/>
  <c r="AN56" i="23" s="1"/>
  <c r="Q50" i="23"/>
  <c r="P50" i="23"/>
  <c r="M51" i="23"/>
  <c r="P51" i="23" s="1"/>
  <c r="Z51" i="23" s="1"/>
  <c r="M53" i="23"/>
  <c r="P53" i="23" s="1"/>
  <c r="Z53" i="23" s="1"/>
  <c r="M55" i="23"/>
  <c r="P55" i="23" s="1"/>
  <c r="Z55" i="23" s="1"/>
  <c r="F5" i="30" l="1"/>
  <c r="BC58" i="32"/>
  <c r="AH59" i="32"/>
  <c r="BD58" i="32"/>
  <c r="BD30" i="30"/>
  <c r="BC30" i="30"/>
  <c r="AQ24" i="32"/>
  <c r="AQ50" i="32"/>
  <c r="AJ59" i="30"/>
  <c r="AQ56" i="32"/>
  <c r="H4" i="31"/>
  <c r="BA40" i="31"/>
  <c r="AP40" i="31"/>
  <c r="H13" i="28" s="1"/>
  <c r="H15" i="28"/>
  <c r="I4" i="23"/>
  <c r="AQ68" i="23"/>
  <c r="AL57" i="32"/>
  <c r="AK11" i="32" s="1"/>
  <c r="F3" i="32"/>
  <c r="AQ26" i="30"/>
  <c r="F6" i="30"/>
  <c r="AQ26" i="32"/>
  <c r="AK59" i="30"/>
  <c r="AQ52" i="30"/>
  <c r="AQ52" i="32"/>
  <c r="BD58" i="30"/>
  <c r="AL13" i="30"/>
  <c r="AQ20" i="30"/>
  <c r="AQ20" i="32"/>
  <c r="AQ34" i="30"/>
  <c r="AQ34" i="32"/>
  <c r="AQ16" i="30"/>
  <c r="AQ16" i="32"/>
  <c r="AQ32" i="32"/>
  <c r="AQ54" i="30"/>
  <c r="AQ54" i="32"/>
  <c r="AT58" i="30"/>
  <c r="F4" i="30"/>
  <c r="AI59" i="30"/>
  <c r="AQ14" i="32"/>
  <c r="AQ36" i="32"/>
  <c r="AQ36" i="30"/>
  <c r="AQ28" i="30"/>
  <c r="AQ28" i="32"/>
  <c r="AQ18" i="30"/>
  <c r="AQ18" i="32"/>
  <c r="H5" i="31"/>
  <c r="AJ41" i="31"/>
  <c r="AO38" i="31"/>
  <c r="AO39" i="31"/>
  <c r="AV40" i="31" s="1"/>
  <c r="AW40" i="31" s="1"/>
  <c r="Q51" i="23"/>
  <c r="I6" i="23"/>
  <c r="AK69" i="23"/>
  <c r="Q55" i="23"/>
  <c r="Q53" i="23"/>
  <c r="Q46" i="30"/>
  <c r="AN46" i="32"/>
  <c r="V51" i="23"/>
  <c r="Y55" i="23"/>
  <c r="AH55" i="23" s="1"/>
  <c r="AL55" i="23" s="1"/>
  <c r="Y53" i="23"/>
  <c r="AH53" i="23" s="1"/>
  <c r="AK53" i="23" s="1"/>
  <c r="Y51" i="23"/>
  <c r="AH51" i="23" s="1"/>
  <c r="AL51" i="23" s="1"/>
  <c r="AB55" i="23"/>
  <c r="AB53" i="23"/>
  <c r="AB51" i="23"/>
  <c r="AA51" i="23"/>
  <c r="V55" i="23"/>
  <c r="AA55" i="23"/>
  <c r="AA53" i="23"/>
  <c r="V53" i="23"/>
  <c r="AB54" i="23"/>
  <c r="Z52" i="23"/>
  <c r="AB52" i="23"/>
  <c r="Z56" i="23"/>
  <c r="AA52" i="23"/>
  <c r="AA54" i="23"/>
  <c r="AO67" i="23"/>
  <c r="AV68" i="23" s="1"/>
  <c r="AW68" i="23" s="1"/>
  <c r="AI69" i="23"/>
  <c r="AL13" i="31"/>
  <c r="H3" i="31" s="1"/>
  <c r="AI41" i="31"/>
  <c r="AK41" i="31"/>
  <c r="AW58" i="30"/>
  <c r="H17" i="28" s="1"/>
  <c r="BC58" i="30"/>
  <c r="AZ40" i="31"/>
  <c r="AZ68" i="23"/>
  <c r="BA68" i="23"/>
  <c r="Q44" i="32"/>
  <c r="Q44" i="30"/>
  <c r="Q42" i="32"/>
  <c r="Q42" i="30"/>
  <c r="Q46" i="32"/>
  <c r="AB56" i="23"/>
  <c r="Y56" i="23"/>
  <c r="Z54" i="23"/>
  <c r="N28" i="32"/>
  <c r="AN28" i="32" s="1"/>
  <c r="S26" i="32"/>
  <c r="S24" i="32"/>
  <c r="S26" i="30"/>
  <c r="S24" i="30"/>
  <c r="R20" i="31"/>
  <c r="R18" i="31"/>
  <c r="S28" i="23"/>
  <c r="S26" i="23"/>
  <c r="AH59" i="30" l="1"/>
  <c r="H14" i="28"/>
  <c r="H20" i="28"/>
  <c r="F7" i="28"/>
  <c r="F5" i="28"/>
  <c r="H19" i="28"/>
  <c r="AQ57" i="32"/>
  <c r="AQ13" i="32" s="1"/>
  <c r="AQ57" i="30"/>
  <c r="AQ13" i="30" s="1"/>
  <c r="AL57" i="30"/>
  <c r="AK11" i="30" s="1"/>
  <c r="F3" i="30"/>
  <c r="AX40" i="31"/>
  <c r="AY40" i="31"/>
  <c r="AL53" i="23"/>
  <c r="AN53" i="23" s="1"/>
  <c r="AN55" i="23"/>
  <c r="AK55" i="23"/>
  <c r="AX55" i="23" s="1"/>
  <c r="AK51" i="23"/>
  <c r="AY51" i="23" s="1"/>
  <c r="V68" i="23"/>
  <c r="AV53" i="23"/>
  <c r="AW53" i="23"/>
  <c r="AY53" i="23"/>
  <c r="AX53" i="23"/>
  <c r="AN51" i="23"/>
  <c r="AS53" i="23"/>
  <c r="AW55" i="23"/>
  <c r="AL39" i="31"/>
  <c r="AH41" i="31"/>
  <c r="AK11" i="31"/>
  <c r="AY68" i="23"/>
  <c r="AX68" i="23"/>
  <c r="M26" i="30"/>
  <c r="P26" i="32" s="1"/>
  <c r="M28" i="30"/>
  <c r="S28" i="30" s="1"/>
  <c r="M20" i="30"/>
  <c r="M18" i="30"/>
  <c r="M16" i="30"/>
  <c r="M14" i="30"/>
  <c r="M56" i="32"/>
  <c r="N56" i="32" s="1"/>
  <c r="AN56" i="32" s="1"/>
  <c r="M54" i="32"/>
  <c r="M52" i="32"/>
  <c r="M50" i="32"/>
  <c r="M48" i="32"/>
  <c r="M40" i="32"/>
  <c r="M38" i="32"/>
  <c r="S38" i="32" s="1"/>
  <c r="M36" i="32"/>
  <c r="N35" i="32"/>
  <c r="AN35" i="32" s="1"/>
  <c r="M34" i="32"/>
  <c r="N34" i="32" s="1"/>
  <c r="AN34" i="32" s="1"/>
  <c r="M32" i="32"/>
  <c r="N32" i="32" s="1"/>
  <c r="AN32" i="32" s="1"/>
  <c r="M30" i="32"/>
  <c r="N30" i="32" s="1"/>
  <c r="AN30" i="32" s="1"/>
  <c r="S28" i="32"/>
  <c r="O26" i="32"/>
  <c r="AC26" i="32"/>
  <c r="O25" i="32"/>
  <c r="O24" i="32"/>
  <c r="M24" i="32"/>
  <c r="AD24" i="32" s="1"/>
  <c r="AA20" i="32"/>
  <c r="Z18" i="32"/>
  <c r="Y16" i="32"/>
  <c r="AB14" i="32"/>
  <c r="E11" i="32"/>
  <c r="AV51" i="23" l="1"/>
  <c r="AY55" i="23"/>
  <c r="AS55" i="23"/>
  <c r="AV55" i="23"/>
  <c r="AO66" i="23" s="1"/>
  <c r="AX51" i="23"/>
  <c r="AJ58" i="32"/>
  <c r="AK57" i="32"/>
  <c r="AS51" i="23"/>
  <c r="AW51" i="23"/>
  <c r="AA48" i="32"/>
  <c r="BB48" i="32"/>
  <c r="AZ48" i="32"/>
  <c r="AY48" i="32"/>
  <c r="BA48" i="32"/>
  <c r="AA36" i="32"/>
  <c r="AZ36" i="32"/>
  <c r="AY36" i="32"/>
  <c r="BB36" i="32"/>
  <c r="BA36" i="32"/>
  <c r="Y52" i="32"/>
  <c r="AY52" i="32"/>
  <c r="BA52" i="32"/>
  <c r="AZ52" i="32"/>
  <c r="BB52" i="32"/>
  <c r="Y40" i="32"/>
  <c r="AY40" i="32"/>
  <c r="BB40" i="32"/>
  <c r="BA40" i="32"/>
  <c r="AZ40" i="32"/>
  <c r="Z54" i="32"/>
  <c r="AZ54" i="32"/>
  <c r="BB54" i="32"/>
  <c r="BA54" i="32"/>
  <c r="AY54" i="32"/>
  <c r="P20" i="32"/>
  <c r="BA20" i="30"/>
  <c r="AZ20" i="30"/>
  <c r="BB20" i="30"/>
  <c r="AY20" i="30"/>
  <c r="P16" i="30"/>
  <c r="AZ16" i="30"/>
  <c r="AY16" i="30"/>
  <c r="BA16" i="30"/>
  <c r="BB16" i="30"/>
  <c r="P18" i="32"/>
  <c r="AY18" i="30"/>
  <c r="BB18" i="30"/>
  <c r="BA18" i="30"/>
  <c r="AZ18" i="30"/>
  <c r="P20" i="30"/>
  <c r="P14" i="32"/>
  <c r="BB14" i="30"/>
  <c r="AY14" i="30"/>
  <c r="BA14" i="30"/>
  <c r="AZ14" i="30"/>
  <c r="AS68" i="23"/>
  <c r="H16" i="28" s="1"/>
  <c r="AB50" i="32"/>
  <c r="AZ50" i="32"/>
  <c r="BB50" i="32"/>
  <c r="AY50" i="32"/>
  <c r="BA50" i="32"/>
  <c r="AB22" i="32"/>
  <c r="AY22" i="32"/>
  <c r="BB22" i="32"/>
  <c r="BA22" i="32"/>
  <c r="AZ22" i="32"/>
  <c r="P18" i="30"/>
  <c r="P16" i="32"/>
  <c r="P14" i="30"/>
  <c r="P28" i="30"/>
  <c r="P28" i="32"/>
  <c r="P26" i="30"/>
  <c r="AA22" i="32"/>
  <c r="W54" i="32"/>
  <c r="AB54" i="32"/>
  <c r="S32" i="32"/>
  <c r="AD32" i="32" s="1"/>
  <c r="N22" i="32"/>
  <c r="N26" i="32"/>
  <c r="Y22" i="32"/>
  <c r="N54" i="32"/>
  <c r="AN54" i="32" s="1"/>
  <c r="N18" i="32"/>
  <c r="AB18" i="32"/>
  <c r="N14" i="32"/>
  <c r="T16" i="32"/>
  <c r="T18" i="32"/>
  <c r="W48" i="32"/>
  <c r="Y50" i="32"/>
  <c r="Y14" i="32"/>
  <c r="AB16" i="32"/>
  <c r="Y18" i="32"/>
  <c r="AD26" i="32"/>
  <c r="S34" i="32"/>
  <c r="AC34" i="32" s="1"/>
  <c r="N38" i="32"/>
  <c r="AN38" i="32" s="1"/>
  <c r="Y48" i="32"/>
  <c r="Y54" i="32"/>
  <c r="X56" i="32"/>
  <c r="X58" i="32" s="1"/>
  <c r="AA14" i="32"/>
  <c r="AA18" i="32"/>
  <c r="AB48" i="32"/>
  <c r="AA54" i="32"/>
  <c r="AC28" i="32"/>
  <c r="Z40" i="32"/>
  <c r="AB40" i="32"/>
  <c r="V58" i="32"/>
  <c r="AA40" i="32"/>
  <c r="AD38" i="32"/>
  <c r="AC38" i="32"/>
  <c r="Z20" i="32"/>
  <c r="Z36" i="32"/>
  <c r="Z16" i="32"/>
  <c r="T20" i="32"/>
  <c r="AB20" i="32"/>
  <c r="AC24" i="32"/>
  <c r="S30" i="32"/>
  <c r="U36" i="32"/>
  <c r="U58" i="32" s="1"/>
  <c r="AB36" i="32"/>
  <c r="N40" i="32"/>
  <c r="AN40" i="32" s="1"/>
  <c r="Z52" i="32"/>
  <c r="Z14" i="32"/>
  <c r="N16" i="32"/>
  <c r="AA16" i="32"/>
  <c r="Y20" i="32"/>
  <c r="Z22" i="32"/>
  <c r="N24" i="32"/>
  <c r="AD28" i="32"/>
  <c r="Y36" i="32"/>
  <c r="Z50" i="32"/>
  <c r="N52" i="32"/>
  <c r="AN52" i="32" s="1"/>
  <c r="AA52" i="32"/>
  <c r="Z48" i="32"/>
  <c r="N50" i="32"/>
  <c r="AN50" i="32" s="1"/>
  <c r="AA50" i="32"/>
  <c r="W52" i="32"/>
  <c r="AB52" i="32"/>
  <c r="T14" i="32"/>
  <c r="N20" i="32"/>
  <c r="T22" i="32"/>
  <c r="N36" i="32"/>
  <c r="AN36" i="32" s="1"/>
  <c r="N48" i="32"/>
  <c r="AN48" i="32" s="1"/>
  <c r="W50" i="32"/>
  <c r="G58" i="32" l="1"/>
  <c r="AN26" i="32"/>
  <c r="S58" i="32"/>
  <c r="E58" i="32"/>
  <c r="E4" i="32"/>
  <c r="I4" i="32" s="1"/>
  <c r="K5" i="28" s="1"/>
  <c r="AN24" i="32"/>
  <c r="O56" i="32"/>
  <c r="F58" i="32"/>
  <c r="E5" i="32"/>
  <c r="I5" i="32" s="1"/>
  <c r="K6" i="28" s="1"/>
  <c r="AN22" i="32"/>
  <c r="AN57" i="32" s="1"/>
  <c r="O57" i="32"/>
  <c r="Y58" i="32" s="1"/>
  <c r="Z58" i="32" s="1"/>
  <c r="AA58" i="32" s="1"/>
  <c r="AO56" i="32"/>
  <c r="AO57" i="32"/>
  <c r="AY58" i="32" s="1"/>
  <c r="AZ58" i="32" s="1"/>
  <c r="Q40" i="30"/>
  <c r="Q40" i="32"/>
  <c r="N58" i="32"/>
  <c r="AC32" i="32"/>
  <c r="W58" i="32"/>
  <c r="AD34" i="32"/>
  <c r="N57" i="32"/>
  <c r="AH58" i="32" s="1"/>
  <c r="T58" i="32"/>
  <c r="AC30" i="32"/>
  <c r="AD30" i="32"/>
  <c r="AC58" i="32" l="1"/>
  <c r="AM57" i="32"/>
  <c r="AM13" i="32" s="1"/>
  <c r="M11" i="32"/>
  <c r="M57" i="32"/>
  <c r="M13" i="32" s="1"/>
  <c r="BB58" i="32"/>
  <c r="BA58" i="32"/>
  <c r="N13" i="32"/>
  <c r="E3" i="32" s="1"/>
  <c r="I3" i="32" s="1"/>
  <c r="AD58" i="32"/>
  <c r="AB58" i="32"/>
  <c r="D58" i="32"/>
  <c r="J3" i="32" l="1"/>
  <c r="K4" i="28"/>
  <c r="AK13" i="32"/>
  <c r="AH13" i="32" s="1"/>
  <c r="G57" i="32"/>
  <c r="G13" i="32" s="1"/>
  <c r="AH57" i="32"/>
  <c r="J57" i="32"/>
  <c r="J13" i="32" s="1"/>
  <c r="R27" i="23" l="1"/>
  <c r="R26" i="23"/>
  <c r="Q20" i="31"/>
  <c r="Q19" i="31"/>
  <c r="Q18" i="31"/>
  <c r="O25" i="30"/>
  <c r="O26" i="30"/>
  <c r="O24" i="30"/>
  <c r="N35" i="30"/>
  <c r="AN35" i="30" s="1"/>
  <c r="P29" i="31"/>
  <c r="AN29" i="31" s="1"/>
  <c r="Q41" i="23"/>
  <c r="AN41" i="23" s="1"/>
  <c r="O20" i="31" l="1"/>
  <c r="O14" i="31"/>
  <c r="X14" i="31" s="1"/>
  <c r="H11" i="23"/>
  <c r="Q68" i="23" l="1"/>
  <c r="P46" i="23"/>
  <c r="Q46" i="23" s="1"/>
  <c r="AN46" i="23" s="1"/>
  <c r="P22" i="23"/>
  <c r="Q22" i="23" s="1"/>
  <c r="AN22" i="23" s="1"/>
  <c r="Z22" i="23" l="1"/>
  <c r="T22" i="23"/>
  <c r="AB22" i="23"/>
  <c r="AA22" i="23"/>
  <c r="Y22" i="23"/>
  <c r="S46" i="23"/>
  <c r="AD46" i="23" s="1"/>
  <c r="O34" i="31"/>
  <c r="P34" i="31" s="1"/>
  <c r="AN34" i="31" s="1"/>
  <c r="P14" i="31"/>
  <c r="O38" i="31"/>
  <c r="AA38" i="31" s="1"/>
  <c r="O36" i="31"/>
  <c r="O32" i="31"/>
  <c r="P32" i="31" s="1"/>
  <c r="AN32" i="31" s="1"/>
  <c r="O30" i="31"/>
  <c r="P30" i="31" s="1"/>
  <c r="AN30" i="31" s="1"/>
  <c r="O28" i="31"/>
  <c r="P28" i="31" s="1"/>
  <c r="AN28" i="31" s="1"/>
  <c r="O26" i="31"/>
  <c r="O24" i="31"/>
  <c r="R24" i="31" s="1"/>
  <c r="AB24" i="31" s="1"/>
  <c r="O22" i="31"/>
  <c r="R22" i="31" s="1"/>
  <c r="O18" i="31"/>
  <c r="AB18" i="31" s="1"/>
  <c r="O16" i="31"/>
  <c r="Y16" i="31" s="1"/>
  <c r="G11" i="31"/>
  <c r="M56" i="30"/>
  <c r="M54" i="30"/>
  <c r="M52" i="30"/>
  <c r="M50" i="30"/>
  <c r="M48" i="30"/>
  <c r="M38" i="30"/>
  <c r="M36" i="30"/>
  <c r="M34" i="30"/>
  <c r="M32" i="30"/>
  <c r="M30" i="30"/>
  <c r="AD26" i="30"/>
  <c r="M24" i="30"/>
  <c r="M22" i="30"/>
  <c r="AB20" i="30"/>
  <c r="AA18" i="30"/>
  <c r="E11" i="30"/>
  <c r="AJ58" i="30" l="1"/>
  <c r="N58" i="30"/>
  <c r="P22" i="32"/>
  <c r="BB22" i="30"/>
  <c r="BA22" i="30"/>
  <c r="AZ22" i="30"/>
  <c r="AY22" i="30"/>
  <c r="BB48" i="30"/>
  <c r="BA48" i="30"/>
  <c r="AZ48" i="30"/>
  <c r="AY48" i="30"/>
  <c r="N48" i="30"/>
  <c r="AN48" i="30" s="1"/>
  <c r="BA36" i="30"/>
  <c r="AZ36" i="30"/>
  <c r="BB36" i="30"/>
  <c r="AY36" i="30"/>
  <c r="BB52" i="30"/>
  <c r="BA52" i="30"/>
  <c r="AY52" i="30"/>
  <c r="AZ52" i="30"/>
  <c r="AY50" i="30"/>
  <c r="BB50" i="30"/>
  <c r="AZ50" i="30"/>
  <c r="BA50" i="30"/>
  <c r="BA54" i="30"/>
  <c r="AZ54" i="30"/>
  <c r="AY54" i="30"/>
  <c r="BB54" i="30"/>
  <c r="AN14" i="31"/>
  <c r="X56" i="30"/>
  <c r="X58" i="30" s="1"/>
  <c r="P56" i="30"/>
  <c r="P56" i="32"/>
  <c r="Z54" i="30"/>
  <c r="P54" i="32"/>
  <c r="P54" i="30"/>
  <c r="Z52" i="30"/>
  <c r="P52" i="32"/>
  <c r="P52" i="30"/>
  <c r="AB50" i="30"/>
  <c r="P50" i="30"/>
  <c r="P50" i="32"/>
  <c r="AA48" i="30"/>
  <c r="P48" i="32"/>
  <c r="P48" i="30"/>
  <c r="N38" i="30"/>
  <c r="AN38" i="30" s="1"/>
  <c r="P38" i="32"/>
  <c r="P38" i="30"/>
  <c r="P36" i="30"/>
  <c r="P36" i="32"/>
  <c r="N34" i="30"/>
  <c r="AN34" i="30" s="1"/>
  <c r="P34" i="30"/>
  <c r="P34" i="32"/>
  <c r="N32" i="30"/>
  <c r="P32" i="30"/>
  <c r="P32" i="32"/>
  <c r="N30" i="30"/>
  <c r="P30" i="30"/>
  <c r="P30" i="32"/>
  <c r="Z22" i="30"/>
  <c r="P22" i="30"/>
  <c r="AD24" i="30"/>
  <c r="P24" i="32"/>
  <c r="P24" i="30"/>
  <c r="Z36" i="30"/>
  <c r="N36" i="30"/>
  <c r="R34" i="31"/>
  <c r="AC46" i="23"/>
  <c r="AB40" i="30"/>
  <c r="Z40" i="30"/>
  <c r="AA40" i="30"/>
  <c r="V58" i="30"/>
  <c r="Z16" i="30"/>
  <c r="T16" i="30"/>
  <c r="Z14" i="30"/>
  <c r="T14" i="30"/>
  <c r="S14" i="31"/>
  <c r="Z14" i="31"/>
  <c r="AA14" i="31"/>
  <c r="Y14" i="31"/>
  <c r="P22" i="31"/>
  <c r="AN22" i="31" s="1"/>
  <c r="X38" i="31"/>
  <c r="R32" i="31"/>
  <c r="AC32" i="31" s="1"/>
  <c r="R28" i="31"/>
  <c r="AB28" i="31" s="1"/>
  <c r="AC28" i="31" s="1"/>
  <c r="W40" i="31"/>
  <c r="P20" i="31"/>
  <c r="F6" i="31" s="1"/>
  <c r="K6" i="31" s="1"/>
  <c r="I7" i="28" s="1"/>
  <c r="AC22" i="31"/>
  <c r="AB22" i="31"/>
  <c r="R26" i="31"/>
  <c r="AB26" i="31" s="1"/>
  <c r="AC26" i="31" s="1"/>
  <c r="P26" i="31"/>
  <c r="AN26" i="31" s="1"/>
  <c r="AB20" i="31"/>
  <c r="X30" i="31"/>
  <c r="AA30" i="31"/>
  <c r="T30" i="31"/>
  <c r="Z30" i="31"/>
  <c r="U40" i="31"/>
  <c r="AA16" i="31"/>
  <c r="S16" i="31"/>
  <c r="Z16" i="31"/>
  <c r="P16" i="31"/>
  <c r="AN16" i="31" s="1"/>
  <c r="P18" i="31"/>
  <c r="AC20" i="31"/>
  <c r="P24" i="31"/>
  <c r="AN24" i="31" s="1"/>
  <c r="Y30" i="31"/>
  <c r="X36" i="31"/>
  <c r="AA36" i="31"/>
  <c r="T36" i="31"/>
  <c r="Z36" i="31"/>
  <c r="P36" i="31"/>
  <c r="AN36" i="31" s="1"/>
  <c r="X16" i="31"/>
  <c r="AC18" i="31"/>
  <c r="AC24" i="31"/>
  <c r="Y36" i="31"/>
  <c r="Y38" i="31"/>
  <c r="P38" i="31"/>
  <c r="AN38" i="31" s="1"/>
  <c r="Z38" i="31"/>
  <c r="V38" i="31"/>
  <c r="Y14" i="30"/>
  <c r="Y52" i="30"/>
  <c r="N14" i="30"/>
  <c r="N52" i="30"/>
  <c r="AN52" i="30" s="1"/>
  <c r="AC26" i="30"/>
  <c r="S32" i="30"/>
  <c r="AD32" i="30" s="1"/>
  <c r="W52" i="30"/>
  <c r="AB16" i="30"/>
  <c r="Y36" i="30"/>
  <c r="AB54" i="30"/>
  <c r="AC24" i="30"/>
  <c r="AB36" i="30"/>
  <c r="AB14" i="30"/>
  <c r="AB52" i="30"/>
  <c r="AA22" i="30"/>
  <c r="N22" i="30"/>
  <c r="AB22" i="30"/>
  <c r="Y48" i="30"/>
  <c r="Y18" i="30"/>
  <c r="T22" i="30"/>
  <c r="N26" i="30"/>
  <c r="W54" i="30"/>
  <c r="AA14" i="30"/>
  <c r="Y16" i="30"/>
  <c r="Y22" i="30"/>
  <c r="U36" i="30"/>
  <c r="U58" i="30" s="1"/>
  <c r="AA52" i="30"/>
  <c r="Y54" i="30"/>
  <c r="AD28" i="30"/>
  <c r="Z18" i="30"/>
  <c r="N20" i="30"/>
  <c r="AN20" i="30" s="1"/>
  <c r="AA20" i="30"/>
  <c r="N28" i="30"/>
  <c r="AN28" i="30" s="1"/>
  <c r="N50" i="30"/>
  <c r="N16" i="30"/>
  <c r="AN16" i="30" s="1"/>
  <c r="AA16" i="30"/>
  <c r="T18" i="30"/>
  <c r="AB18" i="30"/>
  <c r="Y20" i="30"/>
  <c r="N24" i="30"/>
  <c r="AN24" i="30" s="1"/>
  <c r="AC28" i="30"/>
  <c r="S30" i="30"/>
  <c r="S34" i="30"/>
  <c r="AA36" i="30"/>
  <c r="S38" i="30"/>
  <c r="W48" i="30"/>
  <c r="AB48" i="30"/>
  <c r="Y50" i="30"/>
  <c r="N54" i="30"/>
  <c r="AN54" i="30" s="1"/>
  <c r="AA54" i="30"/>
  <c r="Z20" i="30"/>
  <c r="Z50" i="30"/>
  <c r="Z48" i="30"/>
  <c r="AA50" i="30"/>
  <c r="N56" i="30"/>
  <c r="AN56" i="30" s="1"/>
  <c r="N18" i="30"/>
  <c r="AN18" i="30" s="1"/>
  <c r="T20" i="30"/>
  <c r="W50" i="30"/>
  <c r="Q48" i="30" l="1"/>
  <c r="Q22" i="30"/>
  <c r="E5" i="30"/>
  <c r="I5" i="30" s="1"/>
  <c r="J6" i="28" s="1"/>
  <c r="AN22" i="30"/>
  <c r="F58" i="30"/>
  <c r="Q50" i="30"/>
  <c r="AN50" i="30"/>
  <c r="Q30" i="30"/>
  <c r="AN30" i="30"/>
  <c r="Q26" i="30"/>
  <c r="E6" i="30"/>
  <c r="I6" i="30" s="1"/>
  <c r="J7" i="28" s="1"/>
  <c r="AN26" i="30"/>
  <c r="G58" i="30"/>
  <c r="Q36" i="30"/>
  <c r="AN36" i="30"/>
  <c r="Q32" i="30"/>
  <c r="AN32" i="30"/>
  <c r="AO57" i="30"/>
  <c r="AY58" i="30" s="1"/>
  <c r="AZ58" i="30" s="1"/>
  <c r="AO56" i="30"/>
  <c r="E4" i="30"/>
  <c r="I4" i="30" s="1"/>
  <c r="J5" i="28" s="1"/>
  <c r="AN14" i="30"/>
  <c r="E58" i="30"/>
  <c r="N57" i="30"/>
  <c r="O56" i="30"/>
  <c r="O57" i="30"/>
  <c r="Y58" i="30" s="1"/>
  <c r="Z58" i="30" s="1"/>
  <c r="H40" i="31"/>
  <c r="AC40" i="31"/>
  <c r="Q39" i="31"/>
  <c r="X40" i="31" s="1"/>
  <c r="Y40" i="31" s="1"/>
  <c r="AA40" i="31" s="1"/>
  <c r="Q38" i="31"/>
  <c r="F5" i="31"/>
  <c r="K5" i="31" s="1"/>
  <c r="I6" i="28" s="1"/>
  <c r="F4" i="31"/>
  <c r="K4" i="31" s="1"/>
  <c r="I5" i="28" s="1"/>
  <c r="I40" i="31"/>
  <c r="AN20" i="31"/>
  <c r="G40" i="31"/>
  <c r="AN18" i="31"/>
  <c r="Q56" i="32"/>
  <c r="Q56" i="30"/>
  <c r="Q54" i="32"/>
  <c r="Q54" i="30"/>
  <c r="Q52" i="32"/>
  <c r="Q52" i="30"/>
  <c r="Q38" i="32"/>
  <c r="Q38" i="30"/>
  <c r="Q34" i="32"/>
  <c r="Q34" i="30"/>
  <c r="Q28" i="32"/>
  <c r="Q28" i="30"/>
  <c r="Q24" i="32"/>
  <c r="Q24" i="30"/>
  <c r="Q20" i="32"/>
  <c r="Q20" i="30"/>
  <c r="Q18" i="32"/>
  <c r="Q18" i="30"/>
  <c r="Q14" i="32"/>
  <c r="Q14" i="30"/>
  <c r="Q50" i="32"/>
  <c r="Q48" i="32"/>
  <c r="Q36" i="32"/>
  <c r="Q32" i="32"/>
  <c r="Q30" i="32"/>
  <c r="Q22" i="32"/>
  <c r="Q16" i="30"/>
  <c r="Q16" i="32"/>
  <c r="Q26" i="32"/>
  <c r="P13" i="31"/>
  <c r="F3" i="31" s="1"/>
  <c r="K3" i="31" s="1"/>
  <c r="AB32" i="31"/>
  <c r="AB40" i="31" s="1"/>
  <c r="V40" i="31"/>
  <c r="T40" i="31"/>
  <c r="R40" i="31"/>
  <c r="S40" i="31"/>
  <c r="AC32" i="30"/>
  <c r="T58" i="30"/>
  <c r="AC30" i="30"/>
  <c r="AD30" i="30"/>
  <c r="AC34" i="30"/>
  <c r="AD34" i="30"/>
  <c r="W58" i="30"/>
  <c r="AC38" i="30"/>
  <c r="AD38" i="30"/>
  <c r="S58" i="30"/>
  <c r="L3" i="31" l="1"/>
  <c r="I4" i="28"/>
  <c r="AD58" i="30"/>
  <c r="AC58" i="30"/>
  <c r="D58" i="30"/>
  <c r="BB58" i="30"/>
  <c r="BA58" i="30"/>
  <c r="AA58" i="30"/>
  <c r="AB58" i="30"/>
  <c r="AM57" i="30"/>
  <c r="AM13" i="30" s="1"/>
  <c r="AN57" i="30"/>
  <c r="AN13" i="30" s="1"/>
  <c r="M57" i="30"/>
  <c r="M13" i="30" s="1"/>
  <c r="M11" i="30"/>
  <c r="AH58" i="30"/>
  <c r="D40" i="31"/>
  <c r="AK13" i="31"/>
  <c r="AK39" i="31" s="1"/>
  <c r="O13" i="31"/>
  <c r="O39" i="31" s="1"/>
  <c r="O11" i="31"/>
  <c r="AM13" i="31"/>
  <c r="AM39" i="31" s="1"/>
  <c r="AN13" i="31"/>
  <c r="Q57" i="32"/>
  <c r="P39" i="31"/>
  <c r="AH40" i="31" s="1"/>
  <c r="I13" i="31"/>
  <c r="Z40" i="31"/>
  <c r="N13" i="30"/>
  <c r="P60" i="23"/>
  <c r="Q60" i="23" s="1"/>
  <c r="AN60" i="23" s="1"/>
  <c r="P44" i="23"/>
  <c r="Q44" i="23" s="1"/>
  <c r="AN44" i="23" s="1"/>
  <c r="AH13" i="31" l="1"/>
  <c r="AH39" i="31" s="1"/>
  <c r="E3" i="30"/>
  <c r="I3" i="30" s="1"/>
  <c r="J57" i="30"/>
  <c r="J13" i="30" s="1"/>
  <c r="AK13" i="30"/>
  <c r="AK57" i="30" s="1"/>
  <c r="L13" i="31"/>
  <c r="G57" i="30"/>
  <c r="G13" i="30" s="1"/>
  <c r="P24" i="23"/>
  <c r="P20" i="23"/>
  <c r="Q20" i="23" s="1"/>
  <c r="P18" i="23"/>
  <c r="P16" i="23"/>
  <c r="T16" i="23" s="1"/>
  <c r="T14" i="23"/>
  <c r="AH13" i="30" l="1"/>
  <c r="AH57" i="30" s="1"/>
  <c r="J3" i="30"/>
  <c r="J4" i="28"/>
  <c r="P30" i="23"/>
  <c r="S30" i="23" s="1"/>
  <c r="P28" i="23"/>
  <c r="P66" i="23"/>
  <c r="P64" i="23"/>
  <c r="P62" i="23"/>
  <c r="P58" i="23"/>
  <c r="AB58" i="23" s="1"/>
  <c r="P48" i="23"/>
  <c r="P42" i="23"/>
  <c r="Q42" i="23" s="1"/>
  <c r="AN42" i="23" s="1"/>
  <c r="P40" i="23"/>
  <c r="P38" i="23"/>
  <c r="P36" i="23"/>
  <c r="P34" i="23"/>
  <c r="P32" i="23"/>
  <c r="P26" i="23"/>
  <c r="AD30" i="23" l="1"/>
  <c r="AC30" i="23"/>
  <c r="AA50" i="23"/>
  <c r="Y50" i="23"/>
  <c r="AB50" i="23"/>
  <c r="Z50" i="23"/>
  <c r="Y58" i="23"/>
  <c r="AA58" i="23"/>
  <c r="W58" i="23"/>
  <c r="Z58" i="23"/>
  <c r="AL50" i="23" l="1"/>
  <c r="I5" i="23" s="1"/>
  <c r="F6" i="28" s="1"/>
  <c r="X66" i="23"/>
  <c r="X68" i="23" s="1"/>
  <c r="G18" i="28" s="1"/>
  <c r="I18" i="28" s="1"/>
  <c r="S40" i="23"/>
  <c r="S34" i="23"/>
  <c r="S32" i="23"/>
  <c r="Q30" i="23"/>
  <c r="AN30" i="23" s="1"/>
  <c r="Y24" i="23"/>
  <c r="AB20" i="23"/>
  <c r="AA18" i="23"/>
  <c r="AA16" i="23"/>
  <c r="AN50" i="23" l="1"/>
  <c r="AL13" i="23"/>
  <c r="AJ68" i="23"/>
  <c r="AJ69" i="23"/>
  <c r="AH69" i="23" s="1"/>
  <c r="Q28" i="23"/>
  <c r="AD28" i="23"/>
  <c r="AC28" i="23"/>
  <c r="AC32" i="23"/>
  <c r="AD32" i="23"/>
  <c r="Q36" i="23"/>
  <c r="AN36" i="23" s="1"/>
  <c r="S36" i="23"/>
  <c r="AC36" i="23" s="1"/>
  <c r="AD36" i="23" s="1"/>
  <c r="AC40" i="23"/>
  <c r="AD40" i="23"/>
  <c r="S44" i="23"/>
  <c r="AC44" i="23" s="1"/>
  <c r="AB60" i="23"/>
  <c r="Z60" i="23"/>
  <c r="W60" i="23"/>
  <c r="AA60" i="23"/>
  <c r="Y60" i="23"/>
  <c r="AB64" i="23"/>
  <c r="Z64" i="23"/>
  <c r="W64" i="23"/>
  <c r="AA64" i="23"/>
  <c r="Y64" i="23"/>
  <c r="AD26" i="23"/>
  <c r="AC26" i="23"/>
  <c r="AC34" i="23"/>
  <c r="AD34" i="23"/>
  <c r="U42" i="23"/>
  <c r="AB42" i="23"/>
  <c r="Z42" i="23"/>
  <c r="AA42" i="23"/>
  <c r="Y42" i="23"/>
  <c r="Q48" i="23"/>
  <c r="AA48" i="23"/>
  <c r="Y48" i="23"/>
  <c r="AB48" i="23"/>
  <c r="Z48" i="23"/>
  <c r="U48" i="23"/>
  <c r="AA62" i="23"/>
  <c r="Y62" i="23"/>
  <c r="AB62" i="23"/>
  <c r="Z62" i="23"/>
  <c r="W62" i="23"/>
  <c r="S38" i="23"/>
  <c r="AC38" i="23" s="1"/>
  <c r="AD38" i="23" s="1"/>
  <c r="G16" i="28"/>
  <c r="I16" i="28" s="1"/>
  <c r="Q66" i="23"/>
  <c r="AN66" i="23" s="1"/>
  <c r="Q62" i="23"/>
  <c r="AN62" i="23" s="1"/>
  <c r="Q58" i="23"/>
  <c r="AN58" i="23" s="1"/>
  <c r="Q38" i="23"/>
  <c r="AN38" i="23" s="1"/>
  <c r="Q34" i="23"/>
  <c r="AN34" i="23" s="1"/>
  <c r="Q26" i="23"/>
  <c r="AN26" i="23" s="1"/>
  <c r="AN20" i="23"/>
  <c r="AA20" i="23"/>
  <c r="Y20" i="23"/>
  <c r="AB18" i="23"/>
  <c r="T18" i="23"/>
  <c r="Q16" i="23"/>
  <c r="AN16" i="23" s="1"/>
  <c r="Z16" i="23"/>
  <c r="Y16" i="23"/>
  <c r="AB16" i="23"/>
  <c r="Y14" i="23"/>
  <c r="Z24" i="23"/>
  <c r="Q14" i="23"/>
  <c r="AA14" i="23"/>
  <c r="Y18" i="23"/>
  <c r="Z20" i="23"/>
  <c r="Q24" i="23"/>
  <c r="AA24" i="23"/>
  <c r="Q32" i="23"/>
  <c r="AN32" i="23" s="1"/>
  <c r="Q40" i="23"/>
  <c r="AN40" i="23" s="1"/>
  <c r="Q64" i="23"/>
  <c r="AN64" i="23" s="1"/>
  <c r="Z14" i="23"/>
  <c r="AB14" i="23"/>
  <c r="Z18" i="23"/>
  <c r="T24" i="23"/>
  <c r="AB24" i="23"/>
  <c r="Q18" i="23"/>
  <c r="AN18" i="23" s="1"/>
  <c r="T20" i="23"/>
  <c r="AL67" i="23" l="1"/>
  <c r="I3" i="23"/>
  <c r="F4" i="28" s="1"/>
  <c r="G4" i="23"/>
  <c r="AC68" i="23"/>
  <c r="G19" i="28" s="1"/>
  <c r="I19" i="28" s="1"/>
  <c r="G5" i="23"/>
  <c r="AN24" i="23"/>
  <c r="G6" i="23"/>
  <c r="AN28" i="23"/>
  <c r="J68" i="23"/>
  <c r="AN48" i="23"/>
  <c r="I68" i="23"/>
  <c r="AN14" i="23"/>
  <c r="F68" i="23"/>
  <c r="AK11" i="23"/>
  <c r="Q13" i="23"/>
  <c r="G3" i="23" s="1"/>
  <c r="R66" i="23"/>
  <c r="R67" i="23"/>
  <c r="Y68" i="23" s="1"/>
  <c r="U68" i="23"/>
  <c r="G15" i="28" s="1"/>
  <c r="I15" i="28" s="1"/>
  <c r="W68" i="23"/>
  <c r="G17" i="28" s="1"/>
  <c r="I17" i="28" s="1"/>
  <c r="S68" i="23"/>
  <c r="G13" i="28" s="1"/>
  <c r="I13" i="28" s="1"/>
  <c r="AD44" i="23"/>
  <c r="T68" i="23"/>
  <c r="G14" i="28" l="1"/>
  <c r="I14" i="28" s="1"/>
  <c r="AM13" i="23"/>
  <c r="AM67" i="23" s="1"/>
  <c r="L4" i="23"/>
  <c r="G5" i="28" s="1"/>
  <c r="E5" i="28"/>
  <c r="L6" i="23"/>
  <c r="G7" i="28" s="1"/>
  <c r="E7" i="28"/>
  <c r="L5" i="23"/>
  <c r="G6" i="28" s="1"/>
  <c r="E6" i="28"/>
  <c r="L3" i="23"/>
  <c r="M3" i="23" s="1"/>
  <c r="E4" i="28"/>
  <c r="AD68" i="23"/>
  <c r="G20" i="28" s="1"/>
  <c r="AN13" i="23"/>
  <c r="D68" i="23"/>
  <c r="AK13" i="23"/>
  <c r="AK67" i="23" s="1"/>
  <c r="Z68" i="23"/>
  <c r="AA68" i="23" s="1"/>
  <c r="P13" i="23"/>
  <c r="P11" i="23"/>
  <c r="Q67" i="23"/>
  <c r="AH68" i="23" s="1"/>
  <c r="J13" i="23"/>
  <c r="J67" i="23" s="1"/>
  <c r="H6" i="28" l="1"/>
  <c r="M5" i="23" s="1"/>
  <c r="H5" i="28"/>
  <c r="J4" i="32" s="1"/>
  <c r="H7" i="28"/>
  <c r="J6" i="32" s="1"/>
  <c r="J5" i="32"/>
  <c r="J5" i="30"/>
  <c r="H4" i="28"/>
  <c r="G4" i="28"/>
  <c r="AH13" i="23"/>
  <c r="AH67" i="23" s="1"/>
  <c r="AB68" i="23"/>
  <c r="P67" i="23"/>
  <c r="M13" i="23"/>
  <c r="M67" i="23" s="1"/>
  <c r="L5" i="31" l="1"/>
  <c r="J6" i="30"/>
  <c r="L6" i="31"/>
  <c r="M6" i="23"/>
  <c r="M4" i="23"/>
  <c r="J4" i="30"/>
  <c r="L4" i="31"/>
  <c r="I39" i="31"/>
  <c r="L39" i="31" l="1"/>
  <c r="Q13" i="32"/>
  <c r="Q57" i="30" l="1"/>
  <c r="Q13" i="30" s="1"/>
</calcChain>
</file>

<file path=xl/sharedStrings.xml><?xml version="1.0" encoding="utf-8"?>
<sst xmlns="http://schemas.openxmlformats.org/spreadsheetml/2006/main" count="660" uniqueCount="257">
  <si>
    <t>Počet podpůrných personálních opatření ve školách</t>
  </si>
  <si>
    <t xml:space="preserve">Počet poskytnutých služeb individuální podpory pedagogům </t>
  </si>
  <si>
    <t>milník</t>
  </si>
  <si>
    <t>Celkový počet účastníků</t>
  </si>
  <si>
    <t>Počet organizací, ve kterých se zvýšila kvalita výchovy a vzdělávání a proinkluzivnost</t>
  </si>
  <si>
    <t>Počet dětí a žáků s potřebou podpůrných opatření v podpořených organizacích</t>
  </si>
  <si>
    <t>Počet dětí, žáků a studentů Romů v podpořených organizacích</t>
  </si>
  <si>
    <t>Celkový počet dětí, žáků a studentů v podpořených organizacích</t>
  </si>
  <si>
    <t>Počet pracovníků ve vzdělávání, kteří v praxi uplatňují nově získané poznatky a dovednosti</t>
  </si>
  <si>
    <t>výsledky</t>
  </si>
  <si>
    <t>výstupy</t>
  </si>
  <si>
    <t>počet podpořených osob - pracovníci ve vzdělávání</t>
  </si>
  <si>
    <t>POSTUP:</t>
  </si>
  <si>
    <t>3.</t>
  </si>
  <si>
    <t>1.</t>
  </si>
  <si>
    <t>2.</t>
  </si>
  <si>
    <t>Maximální dotace</t>
  </si>
  <si>
    <t>Počet podpořených osob - pracovníci ve vzdělávání</t>
  </si>
  <si>
    <t>Výstupy</t>
  </si>
  <si>
    <t>Výsledky</t>
  </si>
  <si>
    <t>Milník</t>
  </si>
  <si>
    <t>Cena jedné šablony
(v Kč)</t>
  </si>
  <si>
    <t>Požadováno celkem 
(v Kč)</t>
  </si>
  <si>
    <t>Typ</t>
  </si>
  <si>
    <t>Název</t>
  </si>
  <si>
    <t>Číslo</t>
  </si>
  <si>
    <t>Poznámka</t>
  </si>
  <si>
    <t>Speciální škola</t>
  </si>
  <si>
    <t>4.</t>
  </si>
  <si>
    <t>Hodnoty nekopírujte a nepřesunujte, vždy je ručně vepište.</t>
  </si>
  <si>
    <t>K A L K U L A Č K A   I N D I K Á T O R Ů</t>
  </si>
  <si>
    <t>Výstup šablony
(Podrobněji v Příloze č. 3)</t>
  </si>
  <si>
    <t>Práce školního kariérového poradce ve škole ve výši úvazku 0,1 na 1 měsíc</t>
  </si>
  <si>
    <t>Absolvent vzdělávacího programu DVPP v časové dotaci minimálně 8 hodin</t>
  </si>
  <si>
    <t>Práce speciálního pedagoga ve škole ve výši úvazku 0,1 na jeden měsíc</t>
  </si>
  <si>
    <t>Práce školního psychologa ve škole ve výši úvazku 0,5 na jeden měsíc</t>
  </si>
  <si>
    <t>Práce sociálního pedagoga ve škole ve výši úvazku 0,1 na jeden měsíc</t>
  </si>
  <si>
    <t>Absolvent vzdělávacího programu v časové dotaci 8 hodin</t>
  </si>
  <si>
    <t>Tři absolventi dvou ucelených bloků vzájemné spolupráce pedagogů v celkové délce dvacet hodin vzdělávání každého pedagoga</t>
  </si>
  <si>
    <t>kliknutím na barevný blok budete přesměrováni na vybraný subjekt</t>
  </si>
  <si>
    <t>zpět na úvodní stranu</t>
  </si>
  <si>
    <t>Sdílení zkušeností pedagogů z různých škol/školských zařízení prostřednictvím vzájemných návštěv</t>
  </si>
  <si>
    <t>Dva absolventi bloku spolupráce pedagogů při přípravě a realizaci nové metody výuky v celkové délce 6 hodin vzdělávání každého pedagoga</t>
  </si>
  <si>
    <t>1.5</t>
  </si>
  <si>
    <t>Realizovaná výuka s ICT </t>
  </si>
  <si>
    <t>Projektový den ve škole</t>
  </si>
  <si>
    <t>Realizovaný projektový den</t>
  </si>
  <si>
    <t>Projektový den mimo školu</t>
  </si>
  <si>
    <t>Realizovaný projektový den mimo školu</t>
  </si>
  <si>
    <t>Komunitně osvětová setkávání</t>
  </si>
  <si>
    <t>Počet produktů polytechnického vzdělávání</t>
  </si>
  <si>
    <t xml:space="preserve">Počet rozvojových aktivit vedoucích k rozvoji kompetencí </t>
  </si>
  <si>
    <t xml:space="preserve">Počet uspořádaných jednorázových akcí </t>
  </si>
  <si>
    <t>1.2</t>
  </si>
  <si>
    <t>Práce školního asistenta ve škole ve výši úvazku 0,1 na jeden měsíc</t>
  </si>
  <si>
    <t>Dva absolventi dvou ucelených bloků vzájemného vzdělávání v celkové délce šestnáct hodin vzdělávání každého pedagoga</t>
  </si>
  <si>
    <t>Ucelený proces zřízení, vybavení a realizace klubu</t>
  </si>
  <si>
    <t>Ucelený blok doučování</t>
  </si>
  <si>
    <t>Realizované dvouhodinové setkání</t>
  </si>
  <si>
    <t>ICT</t>
  </si>
  <si>
    <t>Využití ICT ve vzdělávání a) 64 hodin</t>
  </si>
  <si>
    <t>Využití ICT ve vzdělávání b) 48 hodin</t>
  </si>
  <si>
    <t>Využití ICT ve vzdělávání c) 32 hodin</t>
  </si>
  <si>
    <t>Využití ICT ve vzdělávání d) 16 hodin</t>
  </si>
  <si>
    <t xml:space="preserve">Tato tabulka není určena pro žadatele. Slouží pro potřeby administrativní kontroly MŠMT. </t>
  </si>
  <si>
    <t>2.III/1</t>
  </si>
  <si>
    <t>Školní asistent – personální podpora SŠ</t>
  </si>
  <si>
    <t>2.III/2</t>
  </si>
  <si>
    <t>Školní speciální pedagog – personální podpora SŠ</t>
  </si>
  <si>
    <t>2.III/3</t>
  </si>
  <si>
    <t>Školní psycholog – personální podpora SŠ</t>
  </si>
  <si>
    <t>2.III/4</t>
  </si>
  <si>
    <t>Sociální pedagog – personální podpora SŠ</t>
  </si>
  <si>
    <t>2.III/5</t>
  </si>
  <si>
    <t>Koordinátor spolupráce školy a zaměstnavatele – personální podpora SŠ</t>
  </si>
  <si>
    <t>Práce koordinátora spolupráce školy a zaměstnavatele ve škole ve výši úvazku 0,1 na 1 měsíc</t>
  </si>
  <si>
    <t>2.III/6</t>
  </si>
  <si>
    <t>Školní kariérový poradce – personální podpora SŠ</t>
  </si>
  <si>
    <t>2.III/7</t>
  </si>
  <si>
    <t>Vzdělávání pedagogických pracovníků SŠ – DVPP v rozsahu 8 hodin</t>
  </si>
  <si>
    <t>2.III/7- e</t>
  </si>
  <si>
    <t>Absolvent vzdělávacího programu DVPP v časové dotaci minimálně 8 hodin - varianta e)</t>
  </si>
  <si>
    <t>2.III/8</t>
  </si>
  <si>
    <t>Vzdělávání pedagogického sboru SŠ zaměřené na inkluzi – vzdělávací akce v rozsahu 8 hodin</t>
  </si>
  <si>
    <t>2.III/9</t>
  </si>
  <si>
    <t>Vzájemná spolupráce pedagogů SŠ</t>
  </si>
  <si>
    <t>2.III/10</t>
  </si>
  <si>
    <t>2.III/11</t>
  </si>
  <si>
    <t>Tandemová výuka v SŠ</t>
  </si>
  <si>
    <t>Dva absolventi dvanácti ucelených bloků vzájemné spolupráce pedagogů v celkové délce 24 hodin vzdělávání každého pedagoga</t>
  </si>
  <si>
    <t>2.III/12</t>
  </si>
  <si>
    <t>CLIL ve výuce v SŠ</t>
  </si>
  <si>
    <t>Dva absolventi deseti ucelených bloků spolupráce učitelů při přípravě a realizaci CLIL v celkové délce 60 hodin vzdělávání každého pedagoga</t>
  </si>
  <si>
    <t>2.III/13</t>
  </si>
  <si>
    <t>Nové metody ve výuce v SŠ</t>
  </si>
  <si>
    <t>2.III/14</t>
  </si>
  <si>
    <t>Profesní rozvoj pedagogů SŠ prostřednictvím supervize/ mentoringu/ koučinku</t>
  </si>
  <si>
    <t>30 hodin práce supervizora/mentora/kouče ve střední škole</t>
  </si>
  <si>
    <t>2.III/15</t>
  </si>
  <si>
    <t>Zapojení odborníka z praxe do výuky v SŠ</t>
  </si>
  <si>
    <t>Jeden absolvent vzájemné spolupráce pedagoga a odborníka z praxe v celkové délce 30 hodin vzdělávání pedagoga</t>
  </si>
  <si>
    <t>2.III/16</t>
  </si>
  <si>
    <t>Stáže pedagogů u zaměstnavatelů (pro SŠ)</t>
  </si>
  <si>
    <t>Absolvent vzdělávání v celkové délce 60 hodin</t>
  </si>
  <si>
    <t>2.III/17</t>
  </si>
  <si>
    <t xml:space="preserve">Zapojení ICT technika do výuky v SŠ </t>
  </si>
  <si>
    <t>100 odučených hodin s ICT technikem v SŠ</t>
  </si>
  <si>
    <t>2.III/18</t>
  </si>
  <si>
    <t>Realizovaná výuka s ICT</t>
  </si>
  <si>
    <t>2.III/19</t>
  </si>
  <si>
    <t>Klub pro žáky SŠ</t>
  </si>
  <si>
    <t>2.III/20</t>
  </si>
  <si>
    <t>Doučování žáků SŠ ohrožených školním neúspěchem</t>
  </si>
  <si>
    <t>2.III/21</t>
  </si>
  <si>
    <t>2.III/22</t>
  </si>
  <si>
    <t>2.III/23</t>
  </si>
  <si>
    <t>2.VIII/1</t>
  </si>
  <si>
    <t>Školní asistent – personální podpora DM</t>
  </si>
  <si>
    <t>Práce školního asistenta v DM ve výši úvazku 0,1 na jeden měsíc</t>
  </si>
  <si>
    <t>2.VIII/2</t>
  </si>
  <si>
    <t>Školní speciální pedagog – personální podpora DM</t>
  </si>
  <si>
    <t>Práce speciálního pedagoga v DM ve výši úvazku 0,1 na jeden měsíc</t>
  </si>
  <si>
    <t>2.VIII/3</t>
  </si>
  <si>
    <t>Školní psycholog – personální podpora DM</t>
  </si>
  <si>
    <t>Práce školního psychologa v DM ve výši úvazku 0,5 na jeden měsíc</t>
  </si>
  <si>
    <t>2.VIII/4</t>
  </si>
  <si>
    <t>Sociální pedagog – personální podpora DM</t>
  </si>
  <si>
    <t>Práce sociálního pedagoga v DM ve výši úvazku 0,1 na jeden měsíc</t>
  </si>
  <si>
    <t>2.VIII/5</t>
  </si>
  <si>
    <t>Školní kariérový poradce – personální podpora DM</t>
  </si>
  <si>
    <t>Práce školního kariérového poradce v DM ve výši úvazku 0,1 na 1 měsíc</t>
  </si>
  <si>
    <t>2.VIII/6</t>
  </si>
  <si>
    <t>Vzdělávání pedagogických pracovníků DM – DVPP v rozsahu 8 hodin</t>
  </si>
  <si>
    <t>2.VIII/6 e)</t>
  </si>
  <si>
    <t>Vzdělávání pedagogických pracovníků DM – DVPP v rozsahu 8 hodin k inkluzi</t>
  </si>
  <si>
    <t>2.VIII/7</t>
  </si>
  <si>
    <t>Vzdělávání pedagogického sboru DM zaměřené na inkluzi – vzdělávací akce v rozsahu 8 hodin</t>
  </si>
  <si>
    <t>2.VIII/8</t>
  </si>
  <si>
    <t>Vzájemná spolupráce pedagogů DM</t>
  </si>
  <si>
    <t>2.VIII/9</t>
  </si>
  <si>
    <t>2.VIII/10</t>
  </si>
  <si>
    <t>Nové metody ve vzdělávání v DM</t>
  </si>
  <si>
    <t>2.VIII/11</t>
  </si>
  <si>
    <t>Profesní rozvoj pedagogů DM prostřednictvím supervize/ mentoringu/ koučinku</t>
  </si>
  <si>
    <t>30 hodin práce supervizora/mentora/kouče ve školském zařízení</t>
  </si>
  <si>
    <t>2.VIII/12</t>
  </si>
  <si>
    <t>Zapojení odborníka z praxe do výuky v DM</t>
  </si>
  <si>
    <t>2.VIII/13</t>
  </si>
  <si>
    <t>2.VIII/14</t>
  </si>
  <si>
    <t>Klub pro žáky DM</t>
  </si>
  <si>
    <t>2.VIII/15</t>
  </si>
  <si>
    <t>Doučování žáků DM ohrožených školním neúspěchem</t>
  </si>
  <si>
    <t>2.VIII/16</t>
  </si>
  <si>
    <t>Projektový den v DM</t>
  </si>
  <si>
    <t>2.VIII/17</t>
  </si>
  <si>
    <t>Projektový den mimo DM</t>
  </si>
  <si>
    <t>Realizovaný projektový den mimo školské zařízení</t>
  </si>
  <si>
    <t>2.VIII/18</t>
  </si>
  <si>
    <t>2.IV/1</t>
  </si>
  <si>
    <t>Koordinátor spolupráce školy a zaměstnavatele – personální podpora VOŠ</t>
  </si>
  <si>
    <t>2.IV/2</t>
  </si>
  <si>
    <t>Školní kariérový poradce – personální podpora VOŠ</t>
  </si>
  <si>
    <t>2.IV/3</t>
  </si>
  <si>
    <t>Vzdělávání pedagogických pracovníků VOŠ – DVPP v rozsahu 8 hodin</t>
  </si>
  <si>
    <t>2.IV/3 e)</t>
  </si>
  <si>
    <t>2.IV/4</t>
  </si>
  <si>
    <t>Vzájemná spolupráce pedagogů VOŠ</t>
  </si>
  <si>
    <t>2.IV/5</t>
  </si>
  <si>
    <t>Sdílení zkušeností pedagogů z různých škol/školských zařízení prostřednictvím vzájemných návštěv (pro VOŠ)</t>
  </si>
  <si>
    <t>2.IV/6</t>
  </si>
  <si>
    <t>Tandemová výuka ve VOŠ</t>
  </si>
  <si>
    <t>2.IV/7</t>
  </si>
  <si>
    <t>CLIL ve výuce v VOŠ</t>
  </si>
  <si>
    <t>2.IV/8</t>
  </si>
  <si>
    <t>Profesní rozvoj pedagogů VOŠ prostřednictvím supervize/ mentoringu/ koučinku</t>
  </si>
  <si>
    <t>30 hodin práce supervizora/mentora/kouče ve vyšší odborné škole</t>
  </si>
  <si>
    <t>2.IV/9</t>
  </si>
  <si>
    <t>Zapojení odborníka z praxe do výuky ve VOŠ</t>
  </si>
  <si>
    <t>2.IV/10</t>
  </si>
  <si>
    <t>Stáže pedagogů u zaměstnavatelů (pro VOŠ)</t>
  </si>
  <si>
    <t>2.IV/11</t>
  </si>
  <si>
    <t xml:space="preserve">Zapojení ICT technika do výuky ve VOŠ  </t>
  </si>
  <si>
    <t>100 odučených hodin s ICT technikem ve VOŠ</t>
  </si>
  <si>
    <t>2.IV/12</t>
  </si>
  <si>
    <t>Střední škola</t>
  </si>
  <si>
    <t>Vyšší odborná škola</t>
  </si>
  <si>
    <t>Počet plánovaných osvědčení DVPP</t>
  </si>
  <si>
    <t>výzvy č. 02_18_065 a výzvy č. 02_18_066 OP VVV</t>
  </si>
  <si>
    <t>Počet žáků v denním studiu</t>
  </si>
  <si>
    <t>Počet žáků v ostatních formách</t>
  </si>
  <si>
    <t>škola má PA / ŠAP</t>
  </si>
  <si>
    <t>PA</t>
  </si>
  <si>
    <t>Za VOŠ finance celkem</t>
  </si>
  <si>
    <t>Za SŠ finance celkem</t>
  </si>
  <si>
    <t>Za DM finance celkem</t>
  </si>
  <si>
    <t>Ne</t>
  </si>
  <si>
    <t>Domov mládeže</t>
  </si>
  <si>
    <t>Internát</t>
  </si>
  <si>
    <t>Za internát finance celkem</t>
  </si>
  <si>
    <t xml:space="preserve">Domov mládeže </t>
  </si>
  <si>
    <t>Počet studentů v denním studiu</t>
  </si>
  <si>
    <t>Počet studentů v ostatních formách</t>
  </si>
  <si>
    <t>Počet žáků /studentů</t>
  </si>
  <si>
    <t>šablon</t>
  </si>
  <si>
    <t>Kč</t>
  </si>
  <si>
    <t>Celkem za DM a internát</t>
  </si>
  <si>
    <t>Vzdělávání pedagogických pracovníků SŠ – DVPP v rozsahu 8 hodin- varianta e) inkluze</t>
  </si>
  <si>
    <t>Vzdělávání pedagogických pracovníků VOŠ – DVPP v rozsahu 8 hodin  -  varianta e) inkluze</t>
  </si>
  <si>
    <t>Vzdělávání pedagogických pracovníků DM – DVPP v rozsahu 8 hodin -  varianta e) inkluze</t>
  </si>
  <si>
    <t>Počet dětí/žáků</t>
  </si>
  <si>
    <t>3.1</t>
  </si>
  <si>
    <t>dle Rozhodnutí</t>
  </si>
  <si>
    <t>Počet šablon</t>
  </si>
  <si>
    <r>
      <t xml:space="preserve">Nově požadováno šablon
 </t>
    </r>
    <r>
      <rPr>
        <sz val="11"/>
        <rFont val="Segoe UI"/>
        <family val="2"/>
        <charset val="238"/>
      </rPr>
      <t>(v tomto sloupci vyplňte 
počet šablon)</t>
    </r>
  </si>
  <si>
    <t>Nový počet plánovaných osvědčení DVPP</t>
  </si>
  <si>
    <t>Specifický cíl</t>
  </si>
  <si>
    <t>Změna proti Rozhodnutí
(v Kč)</t>
  </si>
  <si>
    <r>
      <t xml:space="preserve">Nově požadováno šablon
 </t>
    </r>
    <r>
      <rPr>
        <sz val="11"/>
        <color theme="1"/>
        <rFont val="Segoe UI"/>
        <family val="2"/>
        <charset val="238"/>
      </rPr>
      <t>(v tomto sloupci vyplňte 
počet šablon)</t>
    </r>
  </si>
  <si>
    <r>
      <t>Nově požadováno šablon</t>
    </r>
    <r>
      <rPr>
        <sz val="11"/>
        <color theme="1"/>
        <rFont val="Segoe UI"/>
        <family val="2"/>
        <charset val="238"/>
      </rPr>
      <t xml:space="preserve">
 (v tomto sloupci vyplňte 
počet šablon)</t>
    </r>
  </si>
  <si>
    <t>Původní hodnota</t>
  </si>
  <si>
    <t>Po úpravách</t>
  </si>
  <si>
    <t>Kontrola</t>
  </si>
  <si>
    <t>SC   02.3.68.2</t>
  </si>
  <si>
    <t>SC   02.3.68.5</t>
  </si>
  <si>
    <t>SC   02.3.61.1</t>
  </si>
  <si>
    <t>Celkem za SŠ</t>
  </si>
  <si>
    <t>Celkem za VOŠ</t>
  </si>
  <si>
    <t>Celkem za DM</t>
  </si>
  <si>
    <t>Přehled částek za jednotlivé specifické cíle (Úspory k rozdělení)</t>
  </si>
  <si>
    <t>Celková dotace - původně</t>
  </si>
  <si>
    <t>Celková dotace- po změně</t>
  </si>
  <si>
    <t>Celkem - úspora</t>
  </si>
  <si>
    <t>Celkem za projekt</t>
  </si>
  <si>
    <r>
      <rPr>
        <b/>
        <sz val="14"/>
        <color theme="1"/>
        <rFont val="Calibri"/>
        <family val="2"/>
        <charset val="238"/>
        <scheme val="minor"/>
      </rPr>
      <t>↑ ↑ ↑</t>
    </r>
    <r>
      <rPr>
        <b/>
        <sz val="10"/>
        <color theme="1"/>
        <rFont val="Segoe UI"/>
        <family val="2"/>
        <charset val="238"/>
      </rPr>
      <t xml:space="preserve">
</t>
    </r>
    <r>
      <rPr>
        <b/>
        <sz val="11"/>
        <color rgb="FFFFFF00"/>
        <rFont val="Segoe UI"/>
        <family val="2"/>
        <charset val="238"/>
      </rPr>
      <t>Tyto částky vyplňte do žádosti o změnu – do záložky Aktivity – do nově vybrané aktivity Úspory k rozdělení.</t>
    </r>
  </si>
  <si>
    <t>Celkem za Internát</t>
  </si>
  <si>
    <t>Z toho SŠ</t>
  </si>
  <si>
    <t>Z toho VOŠ</t>
  </si>
  <si>
    <t>Z toho DM</t>
  </si>
  <si>
    <t>Z toho Internát</t>
  </si>
  <si>
    <t>Kontrola nastavení monitorovacích indikátorů</t>
  </si>
  <si>
    <t>Hodnota po změně</t>
  </si>
  <si>
    <t>Nepovinný k naplnění, není nutné promítnout případnou změnu do žádosti o podporu.</t>
  </si>
  <si>
    <t>Na hodnoty níže uvedených výsledkových indikátorů nemá žádost o podstatnou změnu vliv:
   51010 - Počet organizací, ve kterých se zvýšila kvalita výchovy a vzdělávání a proinkluzivnost,
   51510 - Celkový počet dětí, žáků a studentů v podpořených organizacích,
   51610 - Počet dětí a žáků s potřebou podpůrných opatření v podpořených organizacích,
   51710 - Počet dětí, žáků a studentů Romů v podpořených organizacích.</t>
  </si>
  <si>
    <t>Pomůcka pro přípravu žádosti o podstatnou změnu</t>
  </si>
  <si>
    <r>
      <t xml:space="preserve">Tento dokument je přílohou </t>
    </r>
    <r>
      <rPr>
        <b/>
        <sz val="11"/>
        <color theme="1"/>
        <rFont val="Segoe UI"/>
        <family val="2"/>
        <charset val="238"/>
      </rPr>
      <t>Žádosti o podstatnou změnu</t>
    </r>
    <r>
      <rPr>
        <sz val="11"/>
        <color theme="1"/>
        <rFont val="Segoe UI"/>
        <family val="2"/>
        <charset val="238"/>
      </rPr>
      <t xml:space="preserve"> ve výzvě č. 02_18_065 Šablony pro SŠ a VOŠ II (MRR) a výzvě č. 02_18_066  Šablony pro SŠ a VOŠ II (VRR) Operačního programu Výzkum, vývoj a vzdělávání (dále jen „OP VVV“).
Změnu aktivit/y zjednodušeného projektu je možné provést pouze za podmínky, že se jedná o změnu aktivity v rámci jednoho specifického cíle projektu a že tato změna je v souladu s dotazníkovým šetřením. </t>
    </r>
    <r>
      <rPr>
        <b/>
        <sz val="11"/>
        <color rgb="FF7EA2D1"/>
        <rFont val="Segoe UI"/>
        <family val="2"/>
        <charset val="238"/>
      </rPr>
      <t>Není možné navýšit celkový rozpočet projektu, celkové částky jednotlivých specifických cílů ani výši dílčích rozpočtů jednotlivých subjektů.</t>
    </r>
    <r>
      <rPr>
        <sz val="11"/>
        <color theme="1"/>
        <rFont val="Segoe UI"/>
        <family val="2"/>
        <charset val="238"/>
      </rPr>
      <t xml:space="preserve">
Tento dokument předpokládá provádění podstatné změny "významné" - tzn. že změna sice nemá dopad na samotný právní akt o poskytnutí/převodu podpory, ale může mít dopad na rozpočet projektu, finanční plán projektu a indikátory projektu. Po provedení této změny nedochází ke snížení rozpočtu projektu. Pokud změnou aktivit/y vzniknou v rozpočtu nevyužité finanční prostředky (tj. nepřiřazené k žádné aktivitě), vybere příjemce v žádosti o změnu novou aktivitu s názvem Úspory k rozdělení v konkrétním specifickém cíli a na záznamu vyplní částku nevyužitých finančních prostředků dle této kalkulačky (list Souhrn).
Přesun uspořených finančních prostředků z položky „Úspory k rozdělení“ nebo přímý přesun uspořených finančních prostředků do jiné položky rozpočtu je možný pouze v rámci jednoho specifického cíle.</t>
    </r>
  </si>
  <si>
    <t>Vyplňte sloupec "Nově požadováno šablon (v tomto sloupci vyplňte počet šablon)" v pravé části jednotlivých listů - vždy pouze "BÍLÁ" pole.</t>
  </si>
  <si>
    <t>Vyplňujte počet všech požadovaných šablon (tedy i těch, kde nedochází ke změně a jsou požadované v původním množství).</t>
  </si>
  <si>
    <t>Dodržujte pravidla stanovená výzvou (minimální počet či maximální limity rozpočtu zvolených šablon, limity celkové dotace apod.).</t>
  </si>
  <si>
    <t>Vyplňujte vždy pouze celá kladná čísla nebo nulu.</t>
  </si>
  <si>
    <t>Na listech jednotlivých subjektů je v horní části přehled (a kontrola dodržení) dílčích limitů. Specifické cíle jsou pro snazší orientaci uvedeny v této kalkulačce v řádku každé aktivity.</t>
  </si>
  <si>
    <t>Souhrnné hodnoty úspor za jednotlivé specifické cíle (tj. svodně za všechny subjekty) se vypočítají na listě „Souhrn“. Dle nich vyberte v žádosti o podporu na záložce Aktivity příslušnou šablonu Úspory k rozdělení a vypočtenou částku ve specifickém cíli přepište do žlutě podbarveného pole „Počet aktivit ZP“. Název tohoto pole nelze změnit - v šabloně Úspory k rozdělení je pole určeno pro uvedení nevyužitých finančních prostředků.</t>
  </si>
  <si>
    <t>verze 1</t>
  </si>
  <si>
    <t>Tato kalkulačka indikátorů, kterou příjemce využije při žádosti o změnu aktivit a která bude přílohou žádosti v IS KP14+, je zveřejněna v dokumentech výzvy. Nejprve na listech jednotlivých subjektů vyplňte počet dětí/žáků a aktivity dle původní kalkulačky indikátorů v žádosti o podporu. Poté si na listě Souhrn zkontrolujte vypočtené indikátory (sloupec Původní hodnota). Věnujte pozornost indikátoru 5 25 10 – viz poznámka na listě Souhrn. Teprve potom na listech jednotlivých subjektů vyplňujte požadované změny v počtu aktivit.</t>
  </si>
  <si>
    <t>Úspora za SŠ</t>
  </si>
  <si>
    <t>Úspora za VOŠ</t>
  </si>
  <si>
    <t>Úspora za DM</t>
  </si>
  <si>
    <t>Úspora za Internát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</si>
</sst>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Kč&quot;"/>
    <numFmt numFmtId="165" formatCode="#,##0.00\ &quot;Kč&quot;"/>
  </numFmts>
  <fonts count="7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22"/>
      <color theme="0"/>
      <name val="Arial"/>
      <family val="2"/>
      <charset val="238"/>
    </font>
    <font>
      <sz val="10"/>
      <color theme="1"/>
      <name val="Segoe UI"/>
      <family val="2"/>
      <charset val="238"/>
    </font>
    <font>
      <b/>
      <sz val="10"/>
      <color theme="1"/>
      <name val="Segoe UI"/>
      <family val="2"/>
      <charset val="238"/>
    </font>
    <font>
      <sz val="9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4"/>
      <color rgb="FF003399"/>
      <name val="Segoe UI"/>
      <family val="2"/>
      <charset val="238"/>
    </font>
    <font>
      <b/>
      <sz val="10"/>
      <name val="Segoe UI"/>
      <family val="2"/>
      <charset val="238"/>
    </font>
    <font>
      <sz val="9"/>
      <name val="Segoe UI"/>
      <family val="2"/>
      <charset val="238"/>
    </font>
    <font>
      <b/>
      <sz val="18"/>
      <color theme="1"/>
      <name val="Segoe UI"/>
      <family val="2"/>
      <charset val="238"/>
    </font>
    <font>
      <sz val="10"/>
      <name val="Segoe UI"/>
      <family val="2"/>
      <charset val="238"/>
    </font>
    <font>
      <b/>
      <sz val="12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1"/>
      <color theme="1"/>
      <name val="Segoe UI"/>
      <family val="2"/>
      <charset val="238"/>
    </font>
    <font>
      <i/>
      <sz val="10"/>
      <color theme="1"/>
      <name val="Segoe UI"/>
      <family val="2"/>
      <charset val="238"/>
    </font>
    <font>
      <b/>
      <sz val="12"/>
      <name val="Segoe UI"/>
      <family val="2"/>
      <charset val="238"/>
    </font>
    <font>
      <sz val="12"/>
      <color theme="1"/>
      <name val="Segoe UI"/>
      <family val="2"/>
      <charset val="238"/>
    </font>
    <font>
      <b/>
      <i/>
      <sz val="10"/>
      <color theme="1"/>
      <name val="Segoe UI"/>
      <family val="2"/>
      <charset val="238"/>
    </font>
    <font>
      <b/>
      <sz val="16"/>
      <color theme="0"/>
      <name val="Segoe UI"/>
      <family val="2"/>
      <charset val="238"/>
    </font>
    <font>
      <b/>
      <sz val="28"/>
      <color theme="1"/>
      <name val="Segoe UI"/>
      <family val="2"/>
      <charset val="238"/>
    </font>
    <font>
      <i/>
      <sz val="10"/>
      <color theme="1"/>
      <name val="Segoe UI Light"/>
      <family val="2"/>
      <charset val="238"/>
    </font>
    <font>
      <i/>
      <sz val="10"/>
      <color rgb="FFFF0000"/>
      <name val="Segoe UI"/>
      <family val="2"/>
      <charset val="238"/>
    </font>
    <font>
      <sz val="10"/>
      <color rgb="FFFF0000"/>
      <name val="Segoe UI"/>
      <family val="2"/>
      <charset val="238"/>
    </font>
    <font>
      <sz val="11"/>
      <color rgb="FFFF0000"/>
      <name val="Segoe UI"/>
      <family val="2"/>
      <charset val="238"/>
    </font>
    <font>
      <b/>
      <sz val="18"/>
      <color theme="0"/>
      <name val="Segoe UI"/>
      <family val="2"/>
      <charset val="238"/>
    </font>
    <font>
      <b/>
      <sz val="11"/>
      <name val="Segoe UI"/>
      <family val="2"/>
      <charset val="238"/>
    </font>
    <font>
      <b/>
      <sz val="10"/>
      <color rgb="FFFF0000"/>
      <name val="Segoe UI"/>
      <family val="2"/>
      <charset val="238"/>
    </font>
    <font>
      <sz val="11"/>
      <name val="Segoe UI"/>
      <family val="2"/>
      <charset val="238"/>
    </font>
    <font>
      <sz val="10"/>
      <color theme="0" tint="-0.249977111117893"/>
      <name val="Segoe UI"/>
      <family val="2"/>
      <charset val="238"/>
    </font>
    <font>
      <i/>
      <sz val="10"/>
      <name val="Segoe UI"/>
      <family val="2"/>
      <charset val="238"/>
    </font>
    <font>
      <b/>
      <sz val="14"/>
      <name val="Segoe UI"/>
      <family val="2"/>
      <charset val="238"/>
    </font>
    <font>
      <b/>
      <sz val="18"/>
      <name val="Segoe UI"/>
      <family val="2"/>
      <charset val="238"/>
    </font>
    <font>
      <sz val="12"/>
      <name val="Segoe UI"/>
      <family val="2"/>
      <charset val="238"/>
    </font>
    <font>
      <sz val="11"/>
      <name val="Calibri"/>
      <family val="2"/>
      <charset val="238"/>
      <scheme val="minor"/>
    </font>
    <font>
      <i/>
      <sz val="10"/>
      <color rgb="FFD2ECB6"/>
      <name val="Segoe UI"/>
      <family val="2"/>
      <charset val="238"/>
    </font>
    <font>
      <i/>
      <sz val="10"/>
      <color theme="7" tint="0.79998168889431442"/>
      <name val="Segoe UI"/>
      <family val="2"/>
      <charset val="238"/>
    </font>
    <font>
      <i/>
      <sz val="10"/>
      <color theme="8" tint="0.79998168889431442"/>
      <name val="Segoe UI"/>
      <family val="2"/>
      <charset val="238"/>
    </font>
    <font>
      <b/>
      <sz val="12"/>
      <color theme="0" tint="-0.249977111117893"/>
      <name val="Segoe UI"/>
      <family val="2"/>
      <charset val="238"/>
    </font>
    <font>
      <b/>
      <sz val="11"/>
      <color theme="0" tint="-0.249977111117893"/>
      <name val="Segoe UI"/>
      <family val="2"/>
      <charset val="238"/>
    </font>
    <font>
      <sz val="11"/>
      <color theme="3"/>
      <name val="Segoe U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rgb="FFFFFF00"/>
      <name val="Segoe UI"/>
      <family val="2"/>
      <charset val="238"/>
    </font>
    <font>
      <b/>
      <sz val="11"/>
      <color rgb="FFBCE292"/>
      <name val="Segoe UI"/>
      <family val="2"/>
      <charset val="238"/>
    </font>
    <font>
      <b/>
      <sz val="11"/>
      <color theme="7" tint="0.59999389629810485"/>
      <name val="Segoe UI"/>
      <family val="2"/>
      <charset val="238"/>
    </font>
    <font>
      <b/>
      <sz val="11"/>
      <color theme="8" tint="0.59999389629810485"/>
      <name val="Segoe UI"/>
      <family val="2"/>
      <charset val="238"/>
    </font>
    <font>
      <sz val="10"/>
      <color rgb="FFBCE292"/>
      <name val="Segoe UI"/>
      <family val="2"/>
      <charset val="238"/>
    </font>
    <font>
      <sz val="10"/>
      <color rgb="FFFFFF00"/>
      <name val="Segoe UI"/>
      <family val="2"/>
      <charset val="238"/>
    </font>
    <font>
      <sz val="10"/>
      <color theme="7" tint="0.59999389629810485"/>
      <name val="Segoe UI"/>
      <family val="2"/>
      <charset val="238"/>
    </font>
    <font>
      <sz val="10"/>
      <color theme="8" tint="0.59999389629810485"/>
      <name val="Segoe UI"/>
      <family val="2"/>
      <charset val="238"/>
    </font>
    <font>
      <b/>
      <sz val="11"/>
      <color rgb="FF7EA2D1"/>
      <name val="Segoe UI"/>
      <family val="2"/>
      <charset val="238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7CBF33"/>
        <bgColor indexed="64"/>
      </patternFill>
    </fill>
    <fill>
      <patternFill patternType="solid">
        <fgColor rgb="FFF7C90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CE292"/>
        <bgColor indexed="64"/>
      </patternFill>
    </fill>
    <fill>
      <patternFill patternType="solid">
        <fgColor rgb="FFD2ECB6"/>
        <bgColor indexed="64"/>
      </patternFill>
    </fill>
    <fill>
      <patternFill patternType="solid">
        <fgColor rgb="FFF5FEA4"/>
        <bgColor indexed="64"/>
      </patternFill>
    </fill>
    <fill>
      <patternFill patternType="solid">
        <fgColor rgb="FFFAB9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AA700"/>
        <bgColor indexed="64"/>
      </patternFill>
    </fill>
    <fill>
      <patternFill patternType="solid">
        <fgColor rgb="FFFFE18B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theme="5" tint="-0.24994659260841701"/>
      </left>
      <right/>
      <top style="dashed">
        <color theme="5" tint="-0.24994659260841701"/>
      </top>
      <bottom/>
      <diagonal/>
    </border>
    <border>
      <left/>
      <right/>
      <top style="dashed">
        <color theme="5" tint="-0.24994659260841701"/>
      </top>
      <bottom/>
      <diagonal/>
    </border>
    <border>
      <left/>
      <right style="dashed">
        <color theme="5" tint="-0.24994659260841701"/>
      </right>
      <top style="dashed">
        <color theme="5" tint="-0.24994659260841701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theme="5" tint="-0.24994659260841701"/>
      </left>
      <right/>
      <top style="dashed">
        <color theme="5" tint="-0.24994659260841701"/>
      </top>
      <bottom style="dashed">
        <color theme="5" tint="-0.24994659260841701"/>
      </bottom>
      <diagonal/>
    </border>
    <border>
      <left/>
      <right/>
      <top style="dashed">
        <color theme="5" tint="-0.24994659260841701"/>
      </top>
      <bottom style="dashed">
        <color theme="5" tint="-0.24994659260841701"/>
      </bottom>
      <diagonal/>
    </border>
    <border>
      <left/>
      <right style="dashed">
        <color theme="5" tint="-0.24994659260841701"/>
      </right>
      <top style="dashed">
        <color theme="5" tint="-0.24994659260841701"/>
      </top>
      <bottom style="dashed">
        <color theme="5" tint="-0.2499465926084170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20" fillId="0" borderId="0"/>
    <xf numFmtId="0" fontId="20" fillId="0" borderId="0"/>
    <xf numFmtId="0" fontId="1" fillId="0" borderId="0"/>
    <xf numFmtId="0" fontId="21" fillId="0" borderId="0"/>
    <xf numFmtId="0" fontId="20" fillId="0" borderId="0"/>
    <xf numFmtId="0" fontId="1" fillId="0" borderId="0"/>
    <xf numFmtId="0" fontId="1" fillId="0" borderId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82">
    <xf numFmtId="0" fontId="0" fillId="0" borderId="0" xfId="0"/>
    <xf numFmtId="0" fontId="25" fillId="34" borderId="0" xfId="0" applyFont="1" applyFill="1" applyBorder="1" applyAlignment="1" applyProtection="1">
      <alignment vertical="center"/>
      <protection hidden="1"/>
    </xf>
    <xf numFmtId="0" fontId="35" fillId="33" borderId="64" xfId="0" applyFont="1" applyFill="1" applyBorder="1" applyAlignment="1" applyProtection="1">
      <alignment horizontal="center" vertical="center"/>
      <protection hidden="1"/>
    </xf>
    <xf numFmtId="0" fontId="25" fillId="34" borderId="0" xfId="0" applyFont="1" applyFill="1" applyBorder="1" applyProtection="1">
      <protection hidden="1"/>
    </xf>
    <xf numFmtId="0" fontId="25" fillId="34" borderId="0" xfId="0" applyFont="1" applyFill="1" applyProtection="1">
      <protection hidden="1"/>
    </xf>
    <xf numFmtId="3" fontId="25" fillId="34" borderId="0" xfId="0" applyNumberFormat="1" applyFont="1" applyFill="1" applyProtection="1">
      <protection hidden="1"/>
    </xf>
    <xf numFmtId="0" fontId="25" fillId="34" borderId="0" xfId="0" applyFont="1" applyFill="1" applyAlignment="1" applyProtection="1">
      <alignment vertical="center"/>
      <protection hidden="1"/>
    </xf>
    <xf numFmtId="0" fontId="37" fillId="34" borderId="0" xfId="0" applyFont="1" applyFill="1" applyAlignment="1" applyProtection="1">
      <alignment horizontal="center" vertical="center"/>
      <protection hidden="1"/>
    </xf>
    <xf numFmtId="0" fontId="37" fillId="36" borderId="26" xfId="0" applyFont="1" applyFill="1" applyBorder="1" applyAlignment="1" applyProtection="1">
      <alignment horizontal="center" vertical="center"/>
      <protection hidden="1"/>
    </xf>
    <xf numFmtId="0" fontId="37" fillId="36" borderId="35" xfId="0" applyFont="1" applyFill="1" applyBorder="1" applyAlignment="1" applyProtection="1">
      <alignment horizontal="center" vertical="center"/>
      <protection hidden="1"/>
    </xf>
    <xf numFmtId="0" fontId="25" fillId="36" borderId="27" xfId="0" applyFont="1" applyFill="1" applyBorder="1" applyProtection="1">
      <protection hidden="1"/>
    </xf>
    <xf numFmtId="0" fontId="36" fillId="36" borderId="0" xfId="0" applyFont="1" applyFill="1" applyProtection="1">
      <protection hidden="1"/>
    </xf>
    <xf numFmtId="0" fontId="25" fillId="36" borderId="0" xfId="0" applyFont="1" applyFill="1" applyBorder="1" applyProtection="1">
      <protection hidden="1"/>
    </xf>
    <xf numFmtId="0" fontId="25" fillId="36" borderId="0" xfId="0" applyFont="1" applyFill="1" applyBorder="1" applyAlignment="1" applyProtection="1">
      <alignment vertical="center"/>
      <protection hidden="1"/>
    </xf>
    <xf numFmtId="0" fontId="39" fillId="36" borderId="84" xfId="0" applyFont="1" applyFill="1" applyBorder="1" applyAlignment="1" applyProtection="1">
      <alignment horizontal="center" vertical="center"/>
      <protection hidden="1"/>
    </xf>
    <xf numFmtId="0" fontId="45" fillId="34" borderId="0" xfId="0" applyFont="1" applyFill="1" applyProtection="1">
      <protection hidden="1"/>
    </xf>
    <xf numFmtId="0" fontId="45" fillId="34" borderId="0" xfId="0" applyFont="1" applyFill="1" applyBorder="1" applyAlignment="1" applyProtection="1">
      <alignment vertical="center"/>
      <protection hidden="1"/>
    </xf>
    <xf numFmtId="0" fontId="23" fillId="34" borderId="0" xfId="51" applyFill="1" applyBorder="1" applyProtection="1">
      <protection hidden="1"/>
    </xf>
    <xf numFmtId="3" fontId="33" fillId="36" borderId="30" xfId="0" applyNumberFormat="1" applyFont="1" applyFill="1" applyBorder="1" applyAlignment="1" applyProtection="1">
      <alignment horizontal="center" vertical="center"/>
      <protection hidden="1"/>
    </xf>
    <xf numFmtId="4" fontId="33" fillId="36" borderId="31" xfId="0" applyNumberFormat="1" applyFont="1" applyFill="1" applyBorder="1" applyAlignment="1" applyProtection="1">
      <alignment horizontal="center" vertical="center"/>
      <protection hidden="1"/>
    </xf>
    <xf numFmtId="3" fontId="25" fillId="36" borderId="31" xfId="0" applyNumberFormat="1" applyFont="1" applyFill="1" applyBorder="1" applyAlignment="1" applyProtection="1">
      <alignment horizontal="center" vertical="center"/>
      <protection hidden="1"/>
    </xf>
    <xf numFmtId="3" fontId="25" fillId="36" borderId="100" xfId="0" applyNumberFormat="1" applyFont="1" applyFill="1" applyBorder="1" applyAlignment="1" applyProtection="1">
      <alignment horizontal="center" vertical="center"/>
      <protection hidden="1"/>
    </xf>
    <xf numFmtId="1" fontId="25" fillId="36" borderId="62" xfId="0" applyNumberFormat="1" applyFont="1" applyFill="1" applyBorder="1" applyAlignment="1" applyProtection="1">
      <alignment horizontal="center" vertical="center"/>
      <protection hidden="1"/>
    </xf>
    <xf numFmtId="4" fontId="25" fillId="36" borderId="59" xfId="0" applyNumberFormat="1" applyFont="1" applyFill="1" applyBorder="1" applyAlignment="1" applyProtection="1">
      <alignment horizontal="center" vertical="center"/>
      <protection hidden="1"/>
    </xf>
    <xf numFmtId="4" fontId="25" fillId="36" borderId="87" xfId="0" applyNumberFormat="1" applyFont="1" applyFill="1" applyBorder="1" applyAlignment="1" applyProtection="1">
      <alignment horizontal="center" vertical="center"/>
      <protection hidden="1"/>
    </xf>
    <xf numFmtId="3" fontId="33" fillId="36" borderId="82" xfId="0" applyNumberFormat="1" applyFont="1" applyFill="1" applyBorder="1" applyAlignment="1" applyProtection="1">
      <alignment horizontal="center" vertical="center"/>
      <protection hidden="1"/>
    </xf>
    <xf numFmtId="4" fontId="33" fillId="36" borderId="77" xfId="0" applyNumberFormat="1" applyFont="1" applyFill="1" applyBorder="1" applyAlignment="1" applyProtection="1">
      <alignment horizontal="center" vertical="center"/>
      <protection hidden="1"/>
    </xf>
    <xf numFmtId="3" fontId="25" fillId="36" borderId="77" xfId="0" applyNumberFormat="1" applyFont="1" applyFill="1" applyBorder="1" applyAlignment="1" applyProtection="1">
      <alignment horizontal="center" vertical="center"/>
      <protection hidden="1"/>
    </xf>
    <xf numFmtId="3" fontId="25" fillId="36" borderId="95" xfId="0" applyNumberFormat="1" applyFont="1" applyFill="1" applyBorder="1" applyAlignment="1" applyProtection="1">
      <alignment horizontal="center" vertical="center"/>
      <protection hidden="1"/>
    </xf>
    <xf numFmtId="1" fontId="25" fillId="36" borderId="76" xfId="0" applyNumberFormat="1" applyFont="1" applyFill="1" applyBorder="1" applyAlignment="1" applyProtection="1">
      <alignment horizontal="center" vertical="center"/>
      <protection hidden="1"/>
    </xf>
    <xf numFmtId="4" fontId="25" fillId="36" borderId="15" xfId="0" applyNumberFormat="1" applyFont="1" applyFill="1" applyBorder="1" applyAlignment="1" applyProtection="1">
      <alignment horizontal="center" vertical="center"/>
      <protection hidden="1"/>
    </xf>
    <xf numFmtId="4" fontId="25" fillId="36" borderId="88" xfId="0" applyNumberFormat="1" applyFont="1" applyFill="1" applyBorder="1" applyAlignment="1" applyProtection="1">
      <alignment horizontal="center" vertical="center"/>
      <protection hidden="1"/>
    </xf>
    <xf numFmtId="3" fontId="33" fillId="36" borderId="101" xfId="0" applyNumberFormat="1" applyFont="1" applyFill="1" applyBorder="1" applyAlignment="1" applyProtection="1">
      <alignment horizontal="center" vertical="center"/>
      <protection hidden="1"/>
    </xf>
    <xf numFmtId="4" fontId="33" fillId="36" borderId="11" xfId="0" applyNumberFormat="1" applyFont="1" applyFill="1" applyBorder="1" applyAlignment="1" applyProtection="1">
      <alignment horizontal="center" vertical="center"/>
      <protection hidden="1"/>
    </xf>
    <xf numFmtId="3" fontId="25" fillId="36" borderId="11" xfId="0" applyNumberFormat="1" applyFont="1" applyFill="1" applyBorder="1" applyAlignment="1" applyProtection="1">
      <alignment horizontal="center" vertical="center"/>
      <protection hidden="1"/>
    </xf>
    <xf numFmtId="3" fontId="25" fillId="36" borderId="96" xfId="0" applyNumberFormat="1" applyFont="1" applyFill="1" applyBorder="1" applyAlignment="1" applyProtection="1">
      <alignment horizontal="center" vertical="center"/>
      <protection hidden="1"/>
    </xf>
    <xf numFmtId="1" fontId="25" fillId="36" borderId="18" xfId="0" applyNumberFormat="1" applyFont="1" applyFill="1" applyBorder="1" applyAlignment="1" applyProtection="1">
      <alignment horizontal="center" vertical="center"/>
      <protection hidden="1"/>
    </xf>
    <xf numFmtId="4" fontId="25" fillId="36" borderId="12" xfId="0" applyNumberFormat="1" applyFont="1" applyFill="1" applyBorder="1" applyAlignment="1" applyProtection="1">
      <alignment horizontal="center" vertical="center"/>
      <protection hidden="1"/>
    </xf>
    <xf numFmtId="4" fontId="25" fillId="36" borderId="11" xfId="0" applyNumberFormat="1" applyFont="1" applyFill="1" applyBorder="1" applyAlignment="1" applyProtection="1">
      <alignment horizontal="center" vertical="center"/>
      <protection hidden="1"/>
    </xf>
    <xf numFmtId="0" fontId="34" fillId="38" borderId="21" xfId="0" applyFont="1" applyFill="1" applyBorder="1" applyAlignment="1" applyProtection="1">
      <alignment horizontal="left" vertical="center" indent="1"/>
      <protection hidden="1"/>
    </xf>
    <xf numFmtId="0" fontId="34" fillId="38" borderId="43" xfId="0" applyFont="1" applyFill="1" applyBorder="1" applyAlignment="1" applyProtection="1">
      <alignment horizontal="left" vertical="center" indent="1"/>
      <protection hidden="1"/>
    </xf>
    <xf numFmtId="3" fontId="45" fillId="38" borderId="23" xfId="0" applyNumberFormat="1" applyFont="1" applyFill="1" applyBorder="1" applyAlignment="1" applyProtection="1">
      <alignment horizontal="center" vertical="center"/>
      <protection hidden="1"/>
    </xf>
    <xf numFmtId="0" fontId="27" fillId="38" borderId="102" xfId="0" applyFont="1" applyFill="1" applyBorder="1" applyAlignment="1" applyProtection="1">
      <alignment horizontal="center" vertical="center"/>
      <protection hidden="1"/>
    </xf>
    <xf numFmtId="0" fontId="27" fillId="38" borderId="51" xfId="0" applyFont="1" applyFill="1" applyBorder="1" applyAlignment="1" applyProtection="1">
      <alignment horizontal="center" vertical="center"/>
      <protection hidden="1"/>
    </xf>
    <xf numFmtId="0" fontId="27" fillId="38" borderId="103" xfId="0" applyFont="1" applyFill="1" applyBorder="1" applyAlignment="1" applyProtection="1">
      <alignment horizontal="center" vertical="center"/>
      <protection hidden="1"/>
    </xf>
    <xf numFmtId="0" fontId="27" fillId="38" borderId="50" xfId="0" applyFont="1" applyFill="1" applyBorder="1" applyAlignment="1" applyProtection="1">
      <alignment horizontal="center" vertical="center"/>
      <protection hidden="1"/>
    </xf>
    <xf numFmtId="0" fontId="27" fillId="38" borderId="22" xfId="0" applyFont="1" applyFill="1" applyBorder="1" applyAlignment="1" applyProtection="1">
      <alignment horizontal="center" vertical="center"/>
      <protection hidden="1"/>
    </xf>
    <xf numFmtId="0" fontId="27" fillId="38" borderId="86" xfId="0" applyFont="1" applyFill="1" applyBorder="1" applyAlignment="1" applyProtection="1">
      <alignment horizontal="center" vertical="center"/>
      <protection hidden="1"/>
    </xf>
    <xf numFmtId="3" fontId="45" fillId="38" borderId="43" xfId="0" applyNumberFormat="1" applyFont="1" applyFill="1" applyBorder="1" applyAlignment="1" applyProtection="1">
      <alignment horizontal="right" vertical="center"/>
      <protection hidden="1"/>
    </xf>
    <xf numFmtId="0" fontId="27" fillId="38" borderId="80" xfId="0" applyFont="1" applyFill="1" applyBorder="1" applyAlignment="1" applyProtection="1">
      <alignment horizontal="center" vertical="center"/>
      <protection hidden="1"/>
    </xf>
    <xf numFmtId="0" fontId="27" fillId="38" borderId="14" xfId="0" applyFont="1" applyFill="1" applyBorder="1" applyAlignment="1" applyProtection="1">
      <alignment horizontal="center" vertical="center"/>
      <protection hidden="1"/>
    </xf>
    <xf numFmtId="0" fontId="27" fillId="38" borderId="99" xfId="0" applyFont="1" applyFill="1" applyBorder="1" applyAlignment="1" applyProtection="1">
      <alignment horizontal="center" vertical="center"/>
      <protection hidden="1"/>
    </xf>
    <xf numFmtId="0" fontId="27" fillId="38" borderId="18" xfId="0" applyFont="1" applyFill="1" applyBorder="1" applyAlignment="1" applyProtection="1">
      <alignment horizontal="center" vertical="center"/>
      <protection hidden="1"/>
    </xf>
    <xf numFmtId="0" fontId="27" fillId="38" borderId="11" xfId="0" applyFont="1" applyFill="1" applyBorder="1" applyAlignment="1" applyProtection="1">
      <alignment horizontal="center" vertical="center"/>
      <protection hidden="1"/>
    </xf>
    <xf numFmtId="0" fontId="27" fillId="38" borderId="96" xfId="0" applyFont="1" applyFill="1" applyBorder="1" applyAlignment="1" applyProtection="1">
      <alignment horizontal="center" vertical="center"/>
      <protection hidden="1"/>
    </xf>
    <xf numFmtId="0" fontId="27" fillId="38" borderId="85" xfId="0" applyFont="1" applyFill="1" applyBorder="1" applyAlignment="1" applyProtection="1">
      <alignment horizontal="center" vertical="center"/>
      <protection hidden="1"/>
    </xf>
    <xf numFmtId="0" fontId="27" fillId="38" borderId="48" xfId="0" applyFont="1" applyFill="1" applyBorder="1" applyAlignment="1" applyProtection="1">
      <alignment horizontal="center" vertical="center"/>
      <protection hidden="1"/>
    </xf>
    <xf numFmtId="3" fontId="25" fillId="36" borderId="59" xfId="0" applyNumberFormat="1" applyFont="1" applyFill="1" applyBorder="1" applyAlignment="1" applyProtection="1">
      <alignment horizontal="center" vertical="center"/>
      <protection hidden="1"/>
    </xf>
    <xf numFmtId="3" fontId="25" fillId="36" borderId="15" xfId="0" applyNumberFormat="1" applyFont="1" applyFill="1" applyBorder="1" applyAlignment="1" applyProtection="1">
      <alignment horizontal="center" vertical="center"/>
      <protection hidden="1"/>
    </xf>
    <xf numFmtId="3" fontId="25" fillId="36" borderId="12" xfId="0" applyNumberFormat="1" applyFont="1" applyFill="1" applyBorder="1" applyAlignment="1" applyProtection="1">
      <alignment horizontal="center" vertical="center"/>
      <protection hidden="1"/>
    </xf>
    <xf numFmtId="3" fontId="0" fillId="0" borderId="0" xfId="0" applyNumberFormat="1"/>
    <xf numFmtId="3" fontId="33" fillId="36" borderId="11" xfId="0" applyNumberFormat="1" applyFont="1" applyFill="1" applyBorder="1" applyAlignment="1" applyProtection="1">
      <alignment horizontal="center" vertical="center"/>
      <protection hidden="1"/>
    </xf>
    <xf numFmtId="0" fontId="25" fillId="39" borderId="16" xfId="0" applyFont="1" applyFill="1" applyBorder="1" applyAlignment="1" applyProtection="1">
      <alignment vertical="center" wrapText="1"/>
      <protection hidden="1"/>
    </xf>
    <xf numFmtId="16" fontId="25" fillId="40" borderId="16" xfId="0" applyNumberFormat="1" applyFont="1" applyFill="1" applyBorder="1" applyAlignment="1" applyProtection="1">
      <alignment vertical="center" wrapText="1"/>
      <protection hidden="1"/>
    </xf>
    <xf numFmtId="0" fontId="25" fillId="41" borderId="60" xfId="0" applyFont="1" applyFill="1" applyBorder="1" applyAlignment="1" applyProtection="1">
      <alignment vertical="center" wrapText="1"/>
      <protection hidden="1"/>
    </xf>
    <xf numFmtId="0" fontId="25" fillId="41" borderId="20" xfId="0" applyFont="1" applyFill="1" applyBorder="1" applyAlignment="1" applyProtection="1">
      <alignment vertical="center" wrapText="1"/>
      <protection hidden="1"/>
    </xf>
    <xf numFmtId="0" fontId="25" fillId="33" borderId="0" xfId="0" applyFont="1" applyFill="1" applyBorder="1" applyAlignment="1" applyProtection="1">
      <alignment vertical="center"/>
      <protection hidden="1"/>
    </xf>
    <xf numFmtId="0" fontId="25" fillId="33" borderId="0" xfId="0" applyFont="1" applyFill="1" applyBorder="1" applyProtection="1">
      <protection hidden="1"/>
    </xf>
    <xf numFmtId="0" fontId="25" fillId="33" borderId="0" xfId="0" applyFont="1" applyFill="1" applyProtection="1">
      <protection hidden="1"/>
    </xf>
    <xf numFmtId="0" fontId="40" fillId="37" borderId="30" xfId="0" applyFont="1" applyFill="1" applyBorder="1" applyAlignment="1" applyProtection="1">
      <alignment horizontal="center" vertical="center"/>
      <protection hidden="1"/>
    </xf>
    <xf numFmtId="0" fontId="26" fillId="37" borderId="31" xfId="0" applyFont="1" applyFill="1" applyBorder="1" applyAlignment="1" applyProtection="1">
      <alignment horizontal="center" vertical="center"/>
      <protection hidden="1"/>
    </xf>
    <xf numFmtId="0" fontId="35" fillId="38" borderId="11" xfId="0" applyFont="1" applyFill="1" applyBorder="1" applyAlignment="1" applyProtection="1">
      <alignment horizontal="center" vertical="center" wrapText="1"/>
      <protection hidden="1"/>
    </xf>
    <xf numFmtId="0" fontId="45" fillId="42" borderId="16" xfId="0" applyFont="1" applyFill="1" applyBorder="1" applyAlignment="1" applyProtection="1">
      <alignment horizontal="center" vertical="center"/>
      <protection hidden="1"/>
    </xf>
    <xf numFmtId="0" fontId="45" fillId="42" borderId="46" xfId="0" applyFont="1" applyFill="1" applyBorder="1" applyAlignment="1" applyProtection="1">
      <alignment horizontal="center" vertical="center"/>
      <protection hidden="1"/>
    </xf>
    <xf numFmtId="0" fontId="35" fillId="33" borderId="64" xfId="0" applyFont="1" applyFill="1" applyBorder="1" applyAlignment="1" applyProtection="1">
      <alignment horizontal="center" vertical="center"/>
      <protection locked="0" hidden="1"/>
    </xf>
    <xf numFmtId="0" fontId="35" fillId="33" borderId="11" xfId="0" applyFont="1" applyFill="1" applyBorder="1" applyAlignment="1" applyProtection="1">
      <alignment horizontal="center" vertical="center"/>
      <protection locked="0" hidden="1"/>
    </xf>
    <xf numFmtId="0" fontId="35" fillId="33" borderId="65" xfId="0" applyFont="1" applyFill="1" applyBorder="1" applyAlignment="1" applyProtection="1">
      <alignment horizontal="center" vertical="center"/>
      <protection locked="0" hidden="1"/>
    </xf>
    <xf numFmtId="0" fontId="22" fillId="33" borderId="0" xfId="0" applyFont="1" applyFill="1" applyProtection="1">
      <protection hidden="1"/>
    </xf>
    <xf numFmtId="0" fontId="22" fillId="33" borderId="0" xfId="0" applyFont="1" applyFill="1" applyAlignment="1" applyProtection="1">
      <alignment horizontal="center" vertical="top"/>
      <protection hidden="1"/>
    </xf>
    <xf numFmtId="0" fontId="22" fillId="33" borderId="0" xfId="0" applyFont="1" applyFill="1" applyAlignment="1" applyProtection="1">
      <alignment horizontal="center" vertical="center"/>
      <protection hidden="1"/>
    </xf>
    <xf numFmtId="0" fontId="22" fillId="33" borderId="48" xfId="0" applyFont="1" applyFill="1" applyBorder="1" applyProtection="1">
      <protection hidden="1"/>
    </xf>
    <xf numFmtId="0" fontId="22" fillId="33" borderId="53" xfId="0" applyFont="1" applyFill="1" applyBorder="1" applyProtection="1">
      <protection hidden="1"/>
    </xf>
    <xf numFmtId="0" fontId="22" fillId="33" borderId="47" xfId="0" applyFont="1" applyFill="1" applyBorder="1" applyProtection="1">
      <protection hidden="1"/>
    </xf>
    <xf numFmtId="0" fontId="22" fillId="33" borderId="0" xfId="0" applyFont="1" applyFill="1" applyBorder="1" applyProtection="1">
      <protection hidden="1"/>
    </xf>
    <xf numFmtId="0" fontId="22" fillId="33" borderId="54" xfId="0" applyFont="1" applyFill="1" applyBorder="1" applyProtection="1">
      <protection hidden="1"/>
    </xf>
    <xf numFmtId="0" fontId="22" fillId="33" borderId="15" xfId="0" applyFont="1" applyFill="1" applyBorder="1" applyProtection="1">
      <protection hidden="1"/>
    </xf>
    <xf numFmtId="0" fontId="22" fillId="33" borderId="20" xfId="0" applyFont="1" applyFill="1" applyBorder="1" applyProtection="1">
      <protection hidden="1"/>
    </xf>
    <xf numFmtId="0" fontId="22" fillId="33" borderId="55" xfId="0" applyFont="1" applyFill="1" applyBorder="1" applyProtection="1">
      <protection hidden="1"/>
    </xf>
    <xf numFmtId="0" fontId="22" fillId="33" borderId="17" xfId="0" applyFont="1" applyFill="1" applyBorder="1" applyProtection="1">
      <protection hidden="1"/>
    </xf>
    <xf numFmtId="0" fontId="0" fillId="33" borderId="0" xfId="0" applyFill="1" applyProtection="1">
      <protection hidden="1"/>
    </xf>
    <xf numFmtId="0" fontId="44" fillId="34" borderId="0" xfId="0" applyFont="1" applyFill="1" applyAlignment="1" applyProtection="1">
      <alignment horizontal="center" vertical="center"/>
      <protection hidden="1"/>
    </xf>
    <xf numFmtId="0" fontId="45" fillId="34" borderId="0" xfId="0" applyFont="1" applyFill="1" applyBorder="1" applyProtection="1">
      <protection hidden="1"/>
    </xf>
    <xf numFmtId="3" fontId="45" fillId="34" borderId="0" xfId="0" applyNumberFormat="1" applyFont="1" applyFill="1" applyProtection="1">
      <protection hidden="1"/>
    </xf>
    <xf numFmtId="0" fontId="25" fillId="34" borderId="0" xfId="0" applyFont="1" applyFill="1" applyBorder="1" applyAlignment="1" applyProtection="1">
      <alignment horizontal="center"/>
      <protection hidden="1"/>
    </xf>
    <xf numFmtId="0" fontId="45" fillId="34" borderId="0" xfId="0" applyFont="1" applyFill="1" applyAlignment="1" applyProtection="1">
      <alignment horizontal="center"/>
      <protection hidden="1"/>
    </xf>
    <xf numFmtId="0" fontId="25" fillId="34" borderId="0" xfId="0" applyFont="1" applyFill="1" applyAlignment="1" applyProtection="1">
      <alignment horizontal="center"/>
      <protection hidden="1"/>
    </xf>
    <xf numFmtId="4" fontId="25" fillId="36" borderId="84" xfId="0" applyNumberFormat="1" applyFont="1" applyFill="1" applyBorder="1" applyAlignment="1" applyProtection="1">
      <alignment horizontal="center" vertical="center"/>
      <protection hidden="1"/>
    </xf>
    <xf numFmtId="3" fontId="30" fillId="47" borderId="10" xfId="0" applyNumberFormat="1" applyFont="1" applyFill="1" applyBorder="1" applyAlignment="1" applyProtection="1">
      <alignment horizontal="center" vertical="center"/>
      <protection hidden="1"/>
    </xf>
    <xf numFmtId="4" fontId="30" fillId="47" borderId="10" xfId="0" applyNumberFormat="1" applyFont="1" applyFill="1" applyBorder="1" applyAlignment="1" applyProtection="1">
      <alignment horizontal="center" vertical="center"/>
      <protection hidden="1"/>
    </xf>
    <xf numFmtId="3" fontId="30" fillId="47" borderId="43" xfId="0" applyNumberFormat="1" applyFont="1" applyFill="1" applyBorder="1" applyAlignment="1" applyProtection="1">
      <alignment horizontal="center" vertical="center"/>
      <protection hidden="1"/>
    </xf>
    <xf numFmtId="3" fontId="33" fillId="49" borderId="101" xfId="0" applyNumberFormat="1" applyFont="1" applyFill="1" applyBorder="1" applyAlignment="1" applyProtection="1">
      <alignment horizontal="center" vertical="center"/>
      <protection hidden="1"/>
    </xf>
    <xf numFmtId="4" fontId="33" fillId="49" borderId="11" xfId="0" applyNumberFormat="1" applyFont="1" applyFill="1" applyBorder="1" applyAlignment="1" applyProtection="1">
      <alignment horizontal="center" vertical="center"/>
      <protection hidden="1"/>
    </xf>
    <xf numFmtId="3" fontId="33" fillId="49" borderId="11" xfId="0" applyNumberFormat="1" applyFont="1" applyFill="1" applyBorder="1" applyAlignment="1" applyProtection="1">
      <alignment horizontal="center" vertical="center"/>
      <protection hidden="1"/>
    </xf>
    <xf numFmtId="3" fontId="30" fillId="40" borderId="10" xfId="0" applyNumberFormat="1" applyFont="1" applyFill="1" applyBorder="1" applyAlignment="1" applyProtection="1">
      <alignment horizontal="center" vertical="center"/>
      <protection hidden="1"/>
    </xf>
    <xf numFmtId="4" fontId="30" fillId="40" borderId="10" xfId="0" applyNumberFormat="1" applyFont="1" applyFill="1" applyBorder="1" applyAlignment="1" applyProtection="1">
      <alignment horizontal="center" vertical="center"/>
      <protection hidden="1"/>
    </xf>
    <xf numFmtId="3" fontId="30" fillId="40" borderId="43" xfId="0" applyNumberFormat="1" applyFont="1" applyFill="1" applyBorder="1" applyAlignment="1" applyProtection="1">
      <alignment horizontal="center" vertical="center"/>
      <protection hidden="1"/>
    </xf>
    <xf numFmtId="3" fontId="33" fillId="48" borderId="30" xfId="0" applyNumberFormat="1" applyFont="1" applyFill="1" applyBorder="1" applyAlignment="1" applyProtection="1">
      <alignment horizontal="center" vertical="center"/>
      <protection hidden="1"/>
    </xf>
    <xf numFmtId="4" fontId="33" fillId="48" borderId="31" xfId="0" applyNumberFormat="1" applyFont="1" applyFill="1" applyBorder="1" applyAlignment="1" applyProtection="1">
      <alignment horizontal="center" vertical="center"/>
      <protection hidden="1"/>
    </xf>
    <xf numFmtId="3" fontId="33" fillId="48" borderId="82" xfId="0" applyNumberFormat="1" applyFont="1" applyFill="1" applyBorder="1" applyAlignment="1" applyProtection="1">
      <alignment horizontal="center" vertical="center"/>
      <protection hidden="1"/>
    </xf>
    <xf numFmtId="4" fontId="33" fillId="48" borderId="77" xfId="0" applyNumberFormat="1" applyFont="1" applyFill="1" applyBorder="1" applyAlignment="1" applyProtection="1">
      <alignment horizontal="center" vertical="center"/>
      <protection hidden="1"/>
    </xf>
    <xf numFmtId="3" fontId="33" fillId="48" borderId="101" xfId="0" applyNumberFormat="1" applyFont="1" applyFill="1" applyBorder="1" applyAlignment="1" applyProtection="1">
      <alignment horizontal="center" vertical="center"/>
      <protection hidden="1"/>
    </xf>
    <xf numFmtId="4" fontId="33" fillId="48" borderId="11" xfId="0" applyNumberFormat="1" applyFont="1" applyFill="1" applyBorder="1" applyAlignment="1" applyProtection="1">
      <alignment horizontal="center" vertical="center"/>
      <protection hidden="1"/>
    </xf>
    <xf numFmtId="3" fontId="33" fillId="48" borderId="11" xfId="0" applyNumberFormat="1" applyFont="1" applyFill="1" applyBorder="1" applyAlignment="1" applyProtection="1">
      <alignment horizontal="center" vertical="center"/>
      <protection hidden="1"/>
    </xf>
    <xf numFmtId="3" fontId="33" fillId="48" borderId="12" xfId="0" applyNumberFormat="1" applyFont="1" applyFill="1" applyBorder="1" applyAlignment="1" applyProtection="1">
      <alignment horizontal="center" vertical="center"/>
      <protection hidden="1"/>
    </xf>
    <xf numFmtId="3" fontId="33" fillId="48" borderId="96" xfId="0" applyNumberFormat="1" applyFont="1" applyFill="1" applyBorder="1" applyAlignment="1" applyProtection="1">
      <alignment horizontal="center" vertical="center"/>
      <protection hidden="1"/>
    </xf>
    <xf numFmtId="0" fontId="45" fillId="34" borderId="41" xfId="0" applyFont="1" applyFill="1" applyBorder="1" applyAlignment="1" applyProtection="1">
      <alignment vertical="center"/>
      <protection hidden="1"/>
    </xf>
    <xf numFmtId="0" fontId="25" fillId="42" borderId="0" xfId="0" applyFont="1" applyFill="1" applyBorder="1" applyAlignment="1" applyProtection="1">
      <alignment horizontal="left" vertical="center" wrapText="1"/>
      <protection hidden="1"/>
    </xf>
    <xf numFmtId="0" fontId="25" fillId="42" borderId="0" xfId="0" applyFont="1" applyFill="1" applyBorder="1" applyAlignment="1" applyProtection="1">
      <alignment horizontal="left" vertical="center"/>
      <protection hidden="1"/>
    </xf>
    <xf numFmtId="0" fontId="25" fillId="42" borderId="16" xfId="0" applyFont="1" applyFill="1" applyBorder="1" applyAlignment="1" applyProtection="1">
      <alignment horizontal="left" vertical="center"/>
      <protection hidden="1"/>
    </xf>
    <xf numFmtId="0" fontId="25" fillId="42" borderId="16" xfId="0" applyFont="1" applyFill="1" applyBorder="1" applyAlignment="1" applyProtection="1">
      <alignment vertical="center"/>
      <protection hidden="1"/>
    </xf>
    <xf numFmtId="164" fontId="25" fillId="42" borderId="32" xfId="0" applyNumberFormat="1" applyFont="1" applyFill="1" applyBorder="1" applyAlignment="1" applyProtection="1">
      <alignment horizontal="center" vertical="center"/>
      <protection hidden="1"/>
    </xf>
    <xf numFmtId="0" fontId="25" fillId="42" borderId="79" xfId="0" applyFont="1" applyFill="1" applyBorder="1" applyAlignment="1" applyProtection="1">
      <alignment horizontal="left" vertical="center"/>
      <protection hidden="1"/>
    </xf>
    <xf numFmtId="0" fontId="25" fillId="42" borderId="17" xfId="0" applyFont="1" applyFill="1" applyBorder="1" applyAlignment="1" applyProtection="1">
      <alignment horizontal="left" vertical="center"/>
      <protection hidden="1"/>
    </xf>
    <xf numFmtId="0" fontId="25" fillId="42" borderId="53" xfId="0" applyFont="1" applyFill="1" applyBorder="1" applyAlignment="1" applyProtection="1">
      <alignment horizontal="left" vertical="center"/>
      <protection hidden="1"/>
    </xf>
    <xf numFmtId="164" fontId="25" fillId="42" borderId="78" xfId="0" applyNumberFormat="1" applyFont="1" applyFill="1" applyBorder="1" applyAlignment="1" applyProtection="1">
      <alignment horizontal="center" vertical="center"/>
      <protection hidden="1"/>
    </xf>
    <xf numFmtId="164" fontId="25" fillId="42" borderId="37" xfId="0" applyNumberFormat="1" applyFont="1" applyFill="1" applyBorder="1" applyAlignment="1" applyProtection="1">
      <alignment horizontal="center" vertical="center"/>
      <protection hidden="1"/>
    </xf>
    <xf numFmtId="0" fontId="25" fillId="42" borderId="38" xfId="0" applyFont="1" applyFill="1" applyBorder="1" applyAlignment="1" applyProtection="1">
      <alignment horizontal="left" vertical="center"/>
      <protection hidden="1"/>
    </xf>
    <xf numFmtId="49" fontId="0" fillId="42" borderId="13" xfId="0" applyNumberFormat="1" applyFill="1" applyBorder="1" applyAlignment="1" applyProtection="1">
      <alignment horizontal="left" vertical="center"/>
      <protection hidden="1"/>
    </xf>
    <xf numFmtId="49" fontId="0" fillId="42" borderId="13" xfId="0" applyNumberFormat="1" applyFill="1" applyBorder="1" applyAlignment="1" applyProtection="1">
      <alignment horizontal="center" vertical="top"/>
      <protection hidden="1"/>
    </xf>
    <xf numFmtId="0" fontId="37" fillId="42" borderId="61" xfId="0" applyFont="1" applyFill="1" applyBorder="1" applyAlignment="1" applyProtection="1">
      <alignment horizontal="center" vertical="center"/>
      <protection hidden="1"/>
    </xf>
    <xf numFmtId="0" fontId="37" fillId="42" borderId="39" xfId="0" applyFont="1" applyFill="1" applyBorder="1" applyAlignment="1" applyProtection="1">
      <alignment horizontal="center" vertical="center"/>
      <protection hidden="1"/>
    </xf>
    <xf numFmtId="0" fontId="37" fillId="42" borderId="38" xfId="0" applyFont="1" applyFill="1" applyBorder="1" applyAlignment="1" applyProtection="1">
      <alignment horizontal="center" vertical="center"/>
      <protection hidden="1"/>
    </xf>
    <xf numFmtId="0" fontId="44" fillId="36" borderId="35" xfId="0" applyFont="1" applyFill="1" applyBorder="1" applyAlignment="1" applyProtection="1">
      <alignment horizontal="center" vertical="center"/>
      <protection hidden="1"/>
    </xf>
    <xf numFmtId="0" fontId="45" fillId="36" borderId="0" xfId="0" applyFont="1" applyFill="1" applyBorder="1" applyAlignment="1" applyProtection="1">
      <alignment vertical="center"/>
      <protection hidden="1"/>
    </xf>
    <xf numFmtId="3" fontId="46" fillId="36" borderId="0" xfId="0" applyNumberFormat="1" applyFont="1" applyFill="1" applyBorder="1" applyAlignment="1" applyProtection="1">
      <alignment vertical="center"/>
      <protection hidden="1"/>
    </xf>
    <xf numFmtId="0" fontId="46" fillId="36" borderId="0" xfId="0" applyFont="1" applyFill="1" applyBorder="1" applyAlignment="1" applyProtection="1">
      <alignment horizontal="center" vertical="center"/>
      <protection hidden="1"/>
    </xf>
    <xf numFmtId="164" fontId="49" fillId="38" borderId="43" xfId="0" applyNumberFormat="1" applyFont="1" applyFill="1" applyBorder="1" applyAlignment="1" applyProtection="1">
      <alignment horizontal="center" vertical="center"/>
      <protection hidden="1"/>
    </xf>
    <xf numFmtId="3" fontId="25" fillId="36" borderId="101" xfId="0" applyNumberFormat="1" applyFont="1" applyFill="1" applyBorder="1" applyAlignment="1" applyProtection="1">
      <alignment horizontal="center" vertical="center"/>
      <protection hidden="1"/>
    </xf>
    <xf numFmtId="3" fontId="33" fillId="36" borderId="12" xfId="0" applyNumberFormat="1" applyFont="1" applyFill="1" applyBorder="1" applyAlignment="1" applyProtection="1">
      <alignment horizontal="center" vertical="center"/>
      <protection hidden="1"/>
    </xf>
    <xf numFmtId="3" fontId="33" fillId="36" borderId="96" xfId="0" applyNumberFormat="1" applyFont="1" applyFill="1" applyBorder="1" applyAlignment="1" applyProtection="1">
      <alignment horizontal="center" vertical="center"/>
      <protection hidden="1"/>
    </xf>
    <xf numFmtId="4" fontId="25" fillId="36" borderId="104" xfId="0" applyNumberFormat="1" applyFont="1" applyFill="1" applyBorder="1" applyAlignment="1" applyProtection="1">
      <alignment horizontal="center" vertical="center"/>
      <protection hidden="1"/>
    </xf>
    <xf numFmtId="3" fontId="30" fillId="36" borderId="10" xfId="0" applyNumberFormat="1" applyFont="1" applyFill="1" applyBorder="1" applyAlignment="1" applyProtection="1">
      <alignment horizontal="center" vertical="center"/>
      <protection hidden="1"/>
    </xf>
    <xf numFmtId="4" fontId="30" fillId="36" borderId="10" xfId="0" applyNumberFormat="1" applyFont="1" applyFill="1" applyBorder="1" applyAlignment="1" applyProtection="1">
      <alignment horizontal="center" vertical="center"/>
      <protection hidden="1"/>
    </xf>
    <xf numFmtId="3" fontId="30" fillId="36" borderId="43" xfId="0" applyNumberFormat="1" applyFont="1" applyFill="1" applyBorder="1" applyAlignment="1" applyProtection="1">
      <alignment horizontal="center" vertical="center"/>
      <protection hidden="1"/>
    </xf>
    <xf numFmtId="0" fontId="45" fillId="34" borderId="0" xfId="0" applyFont="1" applyFill="1" applyAlignment="1" applyProtection="1">
      <alignment horizontal="right"/>
      <protection hidden="1"/>
    </xf>
    <xf numFmtId="0" fontId="35" fillId="33" borderId="73" xfId="0" applyFont="1" applyFill="1" applyBorder="1" applyAlignment="1" applyProtection="1">
      <alignment horizontal="center" vertical="center"/>
      <protection hidden="1"/>
    </xf>
    <xf numFmtId="0" fontId="36" fillId="33" borderId="0" xfId="0" applyFont="1" applyFill="1" applyProtection="1">
      <protection hidden="1"/>
    </xf>
    <xf numFmtId="0" fontId="35" fillId="33" borderId="74" xfId="0" applyFont="1" applyFill="1" applyBorder="1" applyAlignment="1" applyProtection="1">
      <alignment horizontal="center" vertical="center"/>
      <protection hidden="1"/>
    </xf>
    <xf numFmtId="0" fontId="51" fillId="34" borderId="0" xfId="0" applyFont="1" applyFill="1" applyProtection="1">
      <protection hidden="1"/>
    </xf>
    <xf numFmtId="3" fontId="51" fillId="34" borderId="0" xfId="0" applyNumberFormat="1" applyFont="1" applyFill="1" applyBorder="1" applyAlignment="1" applyProtection="1">
      <alignment horizontal="center" vertical="center"/>
      <protection hidden="1"/>
    </xf>
    <xf numFmtId="0" fontId="51" fillId="34" borderId="0" xfId="0" applyFont="1" applyFill="1" applyAlignment="1" applyProtection="1">
      <alignment horizontal="center"/>
      <protection hidden="1"/>
    </xf>
    <xf numFmtId="0" fontId="25" fillId="34" borderId="0" xfId="0" applyFont="1" applyFill="1" applyAlignment="1" applyProtection="1">
      <alignment horizontal="left"/>
      <protection hidden="1"/>
    </xf>
    <xf numFmtId="0" fontId="37" fillId="52" borderId="61" xfId="0" applyFont="1" applyFill="1" applyBorder="1" applyAlignment="1" applyProtection="1">
      <alignment horizontal="center" vertical="center"/>
      <protection hidden="1"/>
    </xf>
    <xf numFmtId="164" fontId="25" fillId="52" borderId="32" xfId="0" applyNumberFormat="1" applyFont="1" applyFill="1" applyBorder="1" applyAlignment="1" applyProtection="1">
      <alignment horizontal="center" vertical="center"/>
      <protection hidden="1"/>
    </xf>
    <xf numFmtId="0" fontId="37" fillId="52" borderId="39" xfId="0" applyFont="1" applyFill="1" applyBorder="1" applyAlignment="1" applyProtection="1">
      <alignment horizontal="center" vertical="center"/>
      <protection hidden="1"/>
    </xf>
    <xf numFmtId="0" fontId="25" fillId="52" borderId="0" xfId="0" applyFont="1" applyFill="1" applyBorder="1" applyAlignment="1" applyProtection="1">
      <alignment horizontal="left" vertical="center" wrapText="1"/>
      <protection hidden="1"/>
    </xf>
    <xf numFmtId="0" fontId="25" fillId="52" borderId="0" xfId="0" applyFont="1" applyFill="1" applyBorder="1" applyAlignment="1" applyProtection="1">
      <alignment horizontal="left" vertical="center"/>
      <protection hidden="1"/>
    </xf>
    <xf numFmtId="0" fontId="25" fillId="52" borderId="79" xfId="0" applyFont="1" applyFill="1" applyBorder="1" applyAlignment="1" applyProtection="1">
      <alignment horizontal="left" vertical="center"/>
      <protection hidden="1"/>
    </xf>
    <xf numFmtId="0" fontId="25" fillId="52" borderId="17" xfId="0" applyFont="1" applyFill="1" applyBorder="1" applyAlignment="1" applyProtection="1">
      <alignment horizontal="left" vertical="center"/>
      <protection hidden="1"/>
    </xf>
    <xf numFmtId="0" fontId="25" fillId="52" borderId="53" xfId="0" applyFont="1" applyFill="1" applyBorder="1" applyAlignment="1" applyProtection="1">
      <alignment horizontal="left" vertical="center"/>
      <protection hidden="1"/>
    </xf>
    <xf numFmtId="164" fontId="25" fillId="52" borderId="78" xfId="0" applyNumberFormat="1" applyFont="1" applyFill="1" applyBorder="1" applyAlignment="1" applyProtection="1">
      <alignment horizontal="center" vertical="center"/>
      <protection hidden="1"/>
    </xf>
    <xf numFmtId="0" fontId="37" fillId="52" borderId="38" xfId="0" applyFont="1" applyFill="1" applyBorder="1" applyAlignment="1" applyProtection="1">
      <alignment horizontal="center" vertical="center"/>
      <protection hidden="1"/>
    </xf>
    <xf numFmtId="164" fontId="25" fillId="52" borderId="37" xfId="0" applyNumberFormat="1" applyFont="1" applyFill="1" applyBorder="1" applyAlignment="1" applyProtection="1">
      <alignment horizontal="center" vertical="center"/>
      <protection hidden="1"/>
    </xf>
    <xf numFmtId="0" fontId="25" fillId="52" borderId="16" xfId="0" applyFont="1" applyFill="1" applyBorder="1" applyAlignment="1" applyProtection="1">
      <alignment horizontal="left" vertical="center"/>
      <protection hidden="1"/>
    </xf>
    <xf numFmtId="0" fontId="25" fillId="52" borderId="38" xfId="0" applyFont="1" applyFill="1" applyBorder="1" applyAlignment="1" applyProtection="1">
      <alignment horizontal="left" vertical="center"/>
      <protection hidden="1"/>
    </xf>
    <xf numFmtId="49" fontId="0" fillId="52" borderId="13" xfId="0" applyNumberFormat="1" applyFill="1" applyBorder="1" applyAlignment="1" applyProtection="1">
      <alignment horizontal="left" vertical="center"/>
      <protection hidden="1"/>
    </xf>
    <xf numFmtId="0" fontId="25" fillId="52" borderId="16" xfId="0" applyFont="1" applyFill="1" applyBorder="1" applyAlignment="1" applyProtection="1">
      <alignment vertical="center"/>
      <protection hidden="1"/>
    </xf>
    <xf numFmtId="49" fontId="0" fillId="52" borderId="13" xfId="0" applyNumberFormat="1" applyFill="1" applyBorder="1" applyAlignment="1" applyProtection="1">
      <alignment horizontal="center" vertical="top"/>
      <protection hidden="1"/>
    </xf>
    <xf numFmtId="0" fontId="37" fillId="51" borderId="26" xfId="0" applyFont="1" applyFill="1" applyBorder="1" applyAlignment="1" applyProtection="1">
      <alignment horizontal="center" vertical="center"/>
      <protection hidden="1"/>
    </xf>
    <xf numFmtId="0" fontId="25" fillId="51" borderId="27" xfId="0" applyFont="1" applyFill="1" applyBorder="1" applyProtection="1">
      <protection hidden="1"/>
    </xf>
    <xf numFmtId="0" fontId="37" fillId="51" borderId="35" xfId="0" applyFont="1" applyFill="1" applyBorder="1" applyAlignment="1" applyProtection="1">
      <alignment horizontal="center" vertical="center"/>
      <protection hidden="1"/>
    </xf>
    <xf numFmtId="0" fontId="44" fillId="51" borderId="35" xfId="0" applyFont="1" applyFill="1" applyBorder="1" applyAlignment="1" applyProtection="1">
      <alignment horizontal="center" vertical="center"/>
      <protection hidden="1"/>
    </xf>
    <xf numFmtId="0" fontId="45" fillId="51" borderId="0" xfId="0" applyFont="1" applyFill="1" applyBorder="1" applyAlignment="1" applyProtection="1">
      <alignment vertical="center"/>
      <protection hidden="1"/>
    </xf>
    <xf numFmtId="0" fontId="25" fillId="51" borderId="0" xfId="0" applyFont="1" applyFill="1" applyBorder="1" applyProtection="1">
      <protection hidden="1"/>
    </xf>
    <xf numFmtId="0" fontId="25" fillId="51" borderId="0" xfId="0" applyFont="1" applyFill="1" applyBorder="1" applyAlignment="1" applyProtection="1">
      <alignment vertical="center"/>
      <protection hidden="1"/>
    </xf>
    <xf numFmtId="3" fontId="46" fillId="51" borderId="0" xfId="0" applyNumberFormat="1" applyFont="1" applyFill="1" applyBorder="1" applyAlignment="1" applyProtection="1">
      <alignment vertical="center"/>
      <protection hidden="1"/>
    </xf>
    <xf numFmtId="0" fontId="46" fillId="51" borderId="0" xfId="0" applyFont="1" applyFill="1" applyBorder="1" applyAlignment="1" applyProtection="1">
      <alignment horizontal="center" vertical="center"/>
      <protection hidden="1"/>
    </xf>
    <xf numFmtId="0" fontId="39" fillId="51" borderId="84" xfId="0" applyFont="1" applyFill="1" applyBorder="1" applyAlignment="1" applyProtection="1">
      <alignment horizontal="center" vertical="center"/>
      <protection hidden="1"/>
    </xf>
    <xf numFmtId="3" fontId="33" fillId="51" borderId="30" xfId="0" applyNumberFormat="1" applyFont="1" applyFill="1" applyBorder="1" applyAlignment="1" applyProtection="1">
      <alignment horizontal="center" vertical="center"/>
      <protection hidden="1"/>
    </xf>
    <xf numFmtId="4" fontId="33" fillId="51" borderId="31" xfId="0" applyNumberFormat="1" applyFont="1" applyFill="1" applyBorder="1" applyAlignment="1" applyProtection="1">
      <alignment horizontal="center" vertical="center"/>
      <protection hidden="1"/>
    </xf>
    <xf numFmtId="3" fontId="25" fillId="51" borderId="31" xfId="0" applyNumberFormat="1" applyFont="1" applyFill="1" applyBorder="1" applyAlignment="1" applyProtection="1">
      <alignment horizontal="center" vertical="center"/>
      <protection hidden="1"/>
    </xf>
    <xf numFmtId="3" fontId="25" fillId="51" borderId="59" xfId="0" applyNumberFormat="1" applyFont="1" applyFill="1" applyBorder="1" applyAlignment="1" applyProtection="1">
      <alignment horizontal="center" vertical="center"/>
      <protection hidden="1"/>
    </xf>
    <xf numFmtId="3" fontId="25" fillId="51" borderId="100" xfId="0" applyNumberFormat="1" applyFont="1" applyFill="1" applyBorder="1" applyAlignment="1" applyProtection="1">
      <alignment horizontal="center" vertical="center"/>
      <protection hidden="1"/>
    </xf>
    <xf numFmtId="1" fontId="25" fillId="51" borderId="62" xfId="0" applyNumberFormat="1" applyFont="1" applyFill="1" applyBorder="1" applyAlignment="1" applyProtection="1">
      <alignment horizontal="center" vertical="center"/>
      <protection hidden="1"/>
    </xf>
    <xf numFmtId="4" fontId="25" fillId="51" borderId="59" xfId="0" applyNumberFormat="1" applyFont="1" applyFill="1" applyBorder="1" applyAlignment="1" applyProtection="1">
      <alignment horizontal="center" vertical="center"/>
      <protection hidden="1"/>
    </xf>
    <xf numFmtId="4" fontId="25" fillId="51" borderId="87" xfId="0" applyNumberFormat="1" applyFont="1" applyFill="1" applyBorder="1" applyAlignment="1" applyProtection="1">
      <alignment horizontal="center" vertical="center"/>
      <protection hidden="1"/>
    </xf>
    <xf numFmtId="3" fontId="33" fillId="51" borderId="82" xfId="0" applyNumberFormat="1" applyFont="1" applyFill="1" applyBorder="1" applyAlignment="1" applyProtection="1">
      <alignment horizontal="center" vertical="center"/>
      <protection hidden="1"/>
    </xf>
    <xf numFmtId="4" fontId="33" fillId="51" borderId="77" xfId="0" applyNumberFormat="1" applyFont="1" applyFill="1" applyBorder="1" applyAlignment="1" applyProtection="1">
      <alignment horizontal="center" vertical="center"/>
      <protection hidden="1"/>
    </xf>
    <xf numFmtId="3" fontId="25" fillId="51" borderId="77" xfId="0" applyNumberFormat="1" applyFont="1" applyFill="1" applyBorder="1" applyAlignment="1" applyProtection="1">
      <alignment horizontal="center" vertical="center"/>
      <protection hidden="1"/>
    </xf>
    <xf numFmtId="3" fontId="25" fillId="51" borderId="15" xfId="0" applyNumberFormat="1" applyFont="1" applyFill="1" applyBorder="1" applyAlignment="1" applyProtection="1">
      <alignment horizontal="center" vertical="center"/>
      <protection hidden="1"/>
    </xf>
    <xf numFmtId="3" fontId="25" fillId="51" borderId="95" xfId="0" applyNumberFormat="1" applyFont="1" applyFill="1" applyBorder="1" applyAlignment="1" applyProtection="1">
      <alignment horizontal="center" vertical="center"/>
      <protection hidden="1"/>
    </xf>
    <xf numFmtId="1" fontId="25" fillId="51" borderId="76" xfId="0" applyNumberFormat="1" applyFont="1" applyFill="1" applyBorder="1" applyAlignment="1" applyProtection="1">
      <alignment horizontal="center" vertical="center"/>
      <protection hidden="1"/>
    </xf>
    <xf numFmtId="4" fontId="25" fillId="51" borderId="15" xfId="0" applyNumberFormat="1" applyFont="1" applyFill="1" applyBorder="1" applyAlignment="1" applyProtection="1">
      <alignment horizontal="center" vertical="center"/>
      <protection hidden="1"/>
    </xf>
    <xf numFmtId="4" fontId="25" fillId="51" borderId="88" xfId="0" applyNumberFormat="1" applyFont="1" applyFill="1" applyBorder="1" applyAlignment="1" applyProtection="1">
      <alignment horizontal="center" vertical="center"/>
      <protection hidden="1"/>
    </xf>
    <xf numFmtId="3" fontId="33" fillId="51" borderId="101" xfId="0" applyNumberFormat="1" applyFont="1" applyFill="1" applyBorder="1" applyAlignment="1" applyProtection="1">
      <alignment horizontal="center" vertical="center"/>
      <protection hidden="1"/>
    </xf>
    <xf numFmtId="4" fontId="33" fillId="51" borderId="11" xfId="0" applyNumberFormat="1" applyFont="1" applyFill="1" applyBorder="1" applyAlignment="1" applyProtection="1">
      <alignment horizontal="center" vertical="center"/>
      <protection hidden="1"/>
    </xf>
    <xf numFmtId="3" fontId="25" fillId="51" borderId="11" xfId="0" applyNumberFormat="1" applyFont="1" applyFill="1" applyBorder="1" applyAlignment="1" applyProtection="1">
      <alignment horizontal="center" vertical="center"/>
      <protection hidden="1"/>
    </xf>
    <xf numFmtId="3" fontId="25" fillId="51" borderId="12" xfId="0" applyNumberFormat="1" applyFont="1" applyFill="1" applyBorder="1" applyAlignment="1" applyProtection="1">
      <alignment horizontal="center" vertical="center"/>
      <protection hidden="1"/>
    </xf>
    <xf numFmtId="3" fontId="25" fillId="51" borderId="96" xfId="0" applyNumberFormat="1" applyFont="1" applyFill="1" applyBorder="1" applyAlignment="1" applyProtection="1">
      <alignment horizontal="center" vertical="center"/>
      <protection hidden="1"/>
    </xf>
    <xf numFmtId="1" fontId="25" fillId="51" borderId="18" xfId="0" applyNumberFormat="1" applyFont="1" applyFill="1" applyBorder="1" applyAlignment="1" applyProtection="1">
      <alignment horizontal="center" vertical="center"/>
      <protection hidden="1"/>
    </xf>
    <xf numFmtId="4" fontId="25" fillId="51" borderId="12" xfId="0" applyNumberFormat="1" applyFont="1" applyFill="1" applyBorder="1" applyAlignment="1" applyProtection="1">
      <alignment horizontal="center" vertical="center"/>
      <protection hidden="1"/>
    </xf>
    <xf numFmtId="4" fontId="25" fillId="51" borderId="84" xfId="0" applyNumberFormat="1" applyFont="1" applyFill="1" applyBorder="1" applyAlignment="1" applyProtection="1">
      <alignment horizontal="center" vertical="center"/>
      <protection hidden="1"/>
    </xf>
    <xf numFmtId="4" fontId="25" fillId="51" borderId="11" xfId="0" applyNumberFormat="1" applyFont="1" applyFill="1" applyBorder="1" applyAlignment="1" applyProtection="1">
      <alignment horizontal="center" vertical="center"/>
      <protection hidden="1"/>
    </xf>
    <xf numFmtId="3" fontId="33" fillId="51" borderId="11" xfId="0" applyNumberFormat="1" applyFont="1" applyFill="1" applyBorder="1" applyAlignment="1" applyProtection="1">
      <alignment horizontal="center" vertical="center"/>
      <protection hidden="1"/>
    </xf>
    <xf numFmtId="3" fontId="25" fillId="51" borderId="101" xfId="0" applyNumberFormat="1" applyFont="1" applyFill="1" applyBorder="1" applyAlignment="1" applyProtection="1">
      <alignment horizontal="center" vertical="center"/>
      <protection hidden="1"/>
    </xf>
    <xf numFmtId="3" fontId="33" fillId="51" borderId="12" xfId="0" applyNumberFormat="1" applyFont="1" applyFill="1" applyBorder="1" applyAlignment="1" applyProtection="1">
      <alignment horizontal="center" vertical="center"/>
      <protection hidden="1"/>
    </xf>
    <xf numFmtId="3" fontId="33" fillId="51" borderId="96" xfId="0" applyNumberFormat="1" applyFont="1" applyFill="1" applyBorder="1" applyAlignment="1" applyProtection="1">
      <alignment horizontal="center" vertical="center"/>
      <protection hidden="1"/>
    </xf>
    <xf numFmtId="4" fontId="25" fillId="51" borderId="104" xfId="0" applyNumberFormat="1" applyFont="1" applyFill="1" applyBorder="1" applyAlignment="1" applyProtection="1">
      <alignment horizontal="center" vertical="center"/>
      <protection hidden="1"/>
    </xf>
    <xf numFmtId="3" fontId="30" fillId="51" borderId="10" xfId="0" applyNumberFormat="1" applyFont="1" applyFill="1" applyBorder="1" applyAlignment="1" applyProtection="1">
      <alignment horizontal="center" vertical="center"/>
      <protection hidden="1"/>
    </xf>
    <xf numFmtId="4" fontId="30" fillId="51" borderId="10" xfId="0" applyNumberFormat="1" applyFont="1" applyFill="1" applyBorder="1" applyAlignment="1" applyProtection="1">
      <alignment horizontal="center" vertical="center"/>
      <protection hidden="1"/>
    </xf>
    <xf numFmtId="3" fontId="30" fillId="51" borderId="43" xfId="0" applyNumberFormat="1" applyFont="1" applyFill="1" applyBorder="1" applyAlignment="1" applyProtection="1">
      <alignment horizontal="center" vertical="center"/>
      <protection hidden="1"/>
    </xf>
    <xf numFmtId="0" fontId="27" fillId="53" borderId="102" xfId="0" applyFont="1" applyFill="1" applyBorder="1" applyAlignment="1" applyProtection="1">
      <alignment horizontal="center" vertical="center"/>
      <protection hidden="1"/>
    </xf>
    <xf numFmtId="0" fontId="27" fillId="53" borderId="51" xfId="0" applyFont="1" applyFill="1" applyBorder="1" applyAlignment="1" applyProtection="1">
      <alignment horizontal="center" vertical="center"/>
      <protection hidden="1"/>
    </xf>
    <xf numFmtId="0" fontId="27" fillId="53" borderId="22" xfId="0" applyFont="1" applyFill="1" applyBorder="1" applyAlignment="1" applyProtection="1">
      <alignment horizontal="center" vertical="center"/>
      <protection hidden="1"/>
    </xf>
    <xf numFmtId="0" fontId="27" fillId="53" borderId="103" xfId="0" applyFont="1" applyFill="1" applyBorder="1" applyAlignment="1" applyProtection="1">
      <alignment horizontal="center" vertical="center"/>
      <protection hidden="1"/>
    </xf>
    <xf numFmtId="0" fontId="27" fillId="53" borderId="50" xfId="0" applyFont="1" applyFill="1" applyBorder="1" applyAlignment="1" applyProtection="1">
      <alignment horizontal="center" vertical="center"/>
      <protection hidden="1"/>
    </xf>
    <xf numFmtId="0" fontId="27" fillId="53" borderId="86" xfId="0" applyFont="1" applyFill="1" applyBorder="1" applyAlignment="1" applyProtection="1">
      <alignment horizontal="center" vertical="center"/>
      <protection hidden="1"/>
    </xf>
    <xf numFmtId="0" fontId="34" fillId="53" borderId="43" xfId="0" applyFont="1" applyFill="1" applyBorder="1" applyAlignment="1" applyProtection="1">
      <alignment horizontal="left" vertical="center" indent="1"/>
      <protection hidden="1"/>
    </xf>
    <xf numFmtId="3" fontId="45" fillId="53" borderId="23" xfId="0" applyNumberFormat="1" applyFont="1" applyFill="1" applyBorder="1" applyAlignment="1" applyProtection="1">
      <alignment horizontal="center" vertical="center"/>
      <protection hidden="1"/>
    </xf>
    <xf numFmtId="0" fontId="34" fillId="53" borderId="21" xfId="0" applyFont="1" applyFill="1" applyBorder="1" applyAlignment="1" applyProtection="1">
      <alignment horizontal="left" vertical="center" indent="1"/>
      <protection hidden="1"/>
    </xf>
    <xf numFmtId="0" fontId="35" fillId="53" borderId="11" xfId="0" applyFont="1" applyFill="1" applyBorder="1" applyAlignment="1" applyProtection="1">
      <alignment horizontal="center" vertical="center" wrapText="1"/>
      <protection hidden="1"/>
    </xf>
    <xf numFmtId="164" fontId="49" fillId="53" borderId="43" xfId="0" applyNumberFormat="1" applyFont="1" applyFill="1" applyBorder="1" applyAlignment="1" applyProtection="1">
      <alignment horizontal="center" vertical="center"/>
      <protection hidden="1"/>
    </xf>
    <xf numFmtId="0" fontId="27" fillId="53" borderId="80" xfId="0" applyFont="1" applyFill="1" applyBorder="1" applyAlignment="1" applyProtection="1">
      <alignment horizontal="center" vertical="center"/>
      <protection hidden="1"/>
    </xf>
    <xf numFmtId="0" fontId="27" fillId="53" borderId="14" xfId="0" applyFont="1" applyFill="1" applyBorder="1" applyAlignment="1" applyProtection="1">
      <alignment horizontal="center" vertical="center"/>
      <protection hidden="1"/>
    </xf>
    <xf numFmtId="0" fontId="27" fillId="53" borderId="48" xfId="0" applyFont="1" applyFill="1" applyBorder="1" applyAlignment="1" applyProtection="1">
      <alignment horizontal="center" vertical="center"/>
      <protection hidden="1"/>
    </xf>
    <xf numFmtId="0" fontId="27" fillId="53" borderId="99" xfId="0" applyFont="1" applyFill="1" applyBorder="1" applyAlignment="1" applyProtection="1">
      <alignment horizontal="center" vertical="center"/>
      <protection hidden="1"/>
    </xf>
    <xf numFmtId="0" fontId="27" fillId="53" borderId="18" xfId="0" applyFont="1" applyFill="1" applyBorder="1" applyAlignment="1" applyProtection="1">
      <alignment horizontal="center" vertical="center"/>
      <protection hidden="1"/>
    </xf>
    <xf numFmtId="0" fontId="27" fillId="53" borderId="11" xfId="0" applyFont="1" applyFill="1" applyBorder="1" applyAlignment="1" applyProtection="1">
      <alignment horizontal="center" vertical="center"/>
      <protection hidden="1"/>
    </xf>
    <xf numFmtId="0" fontId="27" fillId="53" borderId="96" xfId="0" applyFont="1" applyFill="1" applyBorder="1" applyAlignment="1" applyProtection="1">
      <alignment horizontal="center" vertical="center"/>
      <protection hidden="1"/>
    </xf>
    <xf numFmtId="0" fontId="27" fillId="53" borderId="85" xfId="0" applyFont="1" applyFill="1" applyBorder="1" applyAlignment="1" applyProtection="1">
      <alignment horizontal="center" vertical="center"/>
      <protection hidden="1"/>
    </xf>
    <xf numFmtId="0" fontId="45" fillId="52" borderId="60" xfId="0" applyFont="1" applyFill="1" applyBorder="1" applyAlignment="1" applyProtection="1">
      <alignment horizontal="center" vertical="center"/>
      <protection hidden="1"/>
    </xf>
    <xf numFmtId="0" fontId="45" fillId="52" borderId="46" xfId="0" applyFont="1" applyFill="1" applyBorder="1" applyAlignment="1" applyProtection="1">
      <alignment horizontal="center" vertical="center"/>
      <protection hidden="1"/>
    </xf>
    <xf numFmtId="0" fontId="45" fillId="52" borderId="20" xfId="0" applyFont="1" applyFill="1" applyBorder="1" applyAlignment="1" applyProtection="1">
      <alignment horizontal="center" vertical="center"/>
      <protection hidden="1"/>
    </xf>
    <xf numFmtId="0" fontId="45" fillId="52" borderId="16" xfId="0" applyFont="1" applyFill="1" applyBorder="1" applyAlignment="1" applyProtection="1">
      <alignment horizontal="center" vertical="center"/>
      <protection hidden="1"/>
    </xf>
    <xf numFmtId="3" fontId="45" fillId="53" borderId="43" xfId="0" applyNumberFormat="1" applyFont="1" applyFill="1" applyBorder="1" applyAlignment="1" applyProtection="1">
      <alignment horizontal="center" vertical="center"/>
      <protection hidden="1"/>
    </xf>
    <xf numFmtId="0" fontId="48" fillId="50" borderId="41" xfId="42" applyNumberFormat="1" applyFont="1" applyFill="1" applyBorder="1" applyAlignment="1" applyProtection="1">
      <alignment horizontal="center" vertical="center" wrapText="1"/>
      <protection hidden="1"/>
    </xf>
    <xf numFmtId="0" fontId="48" fillId="50" borderId="52" xfId="42" applyNumberFormat="1" applyFont="1" applyFill="1" applyBorder="1" applyAlignment="1" applyProtection="1">
      <alignment horizontal="center" vertical="center" wrapText="1"/>
      <protection hidden="1"/>
    </xf>
    <xf numFmtId="0" fontId="36" fillId="51" borderId="0" xfId="0" applyFont="1" applyFill="1" applyProtection="1">
      <protection hidden="1"/>
    </xf>
    <xf numFmtId="0" fontId="35" fillId="57" borderId="66" xfId="0" applyFont="1" applyFill="1" applyBorder="1" applyAlignment="1" applyProtection="1">
      <alignment horizontal="center" vertical="center"/>
      <protection hidden="1"/>
    </xf>
    <xf numFmtId="0" fontId="35" fillId="57" borderId="64" xfId="0" applyFont="1" applyFill="1" applyBorder="1" applyAlignment="1" applyProtection="1">
      <alignment horizontal="center" vertical="center"/>
      <protection hidden="1"/>
    </xf>
    <xf numFmtId="0" fontId="35" fillId="57" borderId="65" xfId="0" applyFont="1" applyFill="1" applyBorder="1" applyAlignment="1" applyProtection="1">
      <alignment horizontal="center" vertical="center"/>
      <protection hidden="1"/>
    </xf>
    <xf numFmtId="0" fontId="35" fillId="57" borderId="46" xfId="0" applyFont="1" applyFill="1" applyBorder="1" applyAlignment="1" applyProtection="1">
      <alignment horizontal="center" vertical="center"/>
      <protection hidden="1"/>
    </xf>
    <xf numFmtId="0" fontId="30" fillId="47" borderId="105" xfId="0" applyFont="1" applyFill="1" applyBorder="1" applyAlignment="1" applyProtection="1">
      <alignment horizontal="center" vertical="center"/>
      <protection hidden="1"/>
    </xf>
    <xf numFmtId="0" fontId="30" fillId="47" borderId="10" xfId="0" applyFont="1" applyFill="1" applyBorder="1" applyAlignment="1" applyProtection="1">
      <alignment horizontal="center" vertical="center"/>
      <protection hidden="1"/>
    </xf>
    <xf numFmtId="0" fontId="30" fillId="47" borderId="21" xfId="0" applyFont="1" applyFill="1" applyBorder="1" applyAlignment="1" applyProtection="1">
      <alignment horizontal="center" vertical="center"/>
      <protection hidden="1"/>
    </xf>
    <xf numFmtId="1" fontId="30" fillId="47" borderId="106" xfId="0" applyNumberFormat="1" applyFont="1" applyFill="1" applyBorder="1" applyAlignment="1" applyProtection="1">
      <alignment horizontal="center" vertical="center"/>
      <protection hidden="1"/>
    </xf>
    <xf numFmtId="1" fontId="30" fillId="47" borderId="86" xfId="0" applyNumberFormat="1" applyFont="1" applyFill="1" applyBorder="1" applyAlignment="1" applyProtection="1">
      <alignment horizontal="center" vertical="center"/>
      <protection hidden="1"/>
    </xf>
    <xf numFmtId="0" fontId="33" fillId="34" borderId="0" xfId="0" applyFont="1" applyFill="1" applyBorder="1" applyProtection="1">
      <protection hidden="1"/>
    </xf>
    <xf numFmtId="0" fontId="33" fillId="34" borderId="0" xfId="0" applyFont="1" applyFill="1" applyProtection="1">
      <protection hidden="1"/>
    </xf>
    <xf numFmtId="3" fontId="33" fillId="34" borderId="0" xfId="0" applyNumberFormat="1" applyFont="1" applyFill="1" applyProtection="1">
      <protection hidden="1"/>
    </xf>
    <xf numFmtId="3" fontId="33" fillId="34" borderId="0" xfId="0" applyNumberFormat="1" applyFont="1" applyFill="1" applyBorder="1" applyAlignment="1" applyProtection="1">
      <alignment horizontal="center" vertical="center"/>
      <protection hidden="1"/>
    </xf>
    <xf numFmtId="0" fontId="33" fillId="34" borderId="0" xfId="0" applyFont="1" applyFill="1" applyBorder="1" applyAlignment="1" applyProtection="1">
      <alignment horizontal="center" vertical="center"/>
      <protection hidden="1"/>
    </xf>
    <xf numFmtId="0" fontId="52" fillId="47" borderId="26" xfId="0" applyFont="1" applyFill="1" applyBorder="1" applyAlignment="1" applyProtection="1">
      <alignment horizontal="center" vertical="center"/>
      <protection hidden="1"/>
    </xf>
    <xf numFmtId="0" fontId="33" fillId="47" borderId="27" xfId="0" applyFont="1" applyFill="1" applyBorder="1" applyProtection="1">
      <protection hidden="1"/>
    </xf>
    <xf numFmtId="0" fontId="33" fillId="34" borderId="0" xfId="0" applyFont="1" applyFill="1" applyBorder="1" applyAlignment="1" applyProtection="1">
      <protection hidden="1"/>
    </xf>
    <xf numFmtId="0" fontId="52" fillId="47" borderId="35" xfId="0" applyFont="1" applyFill="1" applyBorder="1" applyAlignment="1" applyProtection="1">
      <alignment horizontal="center" vertical="center"/>
      <protection hidden="1"/>
    </xf>
    <xf numFmtId="0" fontId="50" fillId="47" borderId="0" xfId="0" applyFont="1" applyFill="1" applyProtection="1">
      <protection hidden="1"/>
    </xf>
    <xf numFmtId="0" fontId="48" fillId="46" borderId="11" xfId="0" applyFont="1" applyFill="1" applyBorder="1" applyAlignment="1" applyProtection="1">
      <alignment horizontal="center" vertical="center" wrapText="1"/>
      <protection hidden="1"/>
    </xf>
    <xf numFmtId="0" fontId="33" fillId="47" borderId="0" xfId="0" applyFont="1" applyFill="1" applyBorder="1" applyProtection="1">
      <protection hidden="1"/>
    </xf>
    <xf numFmtId="0" fontId="48" fillId="33" borderId="11" xfId="0" applyFont="1" applyFill="1" applyBorder="1" applyAlignment="1" applyProtection="1">
      <alignment horizontal="center" vertical="center"/>
      <protection locked="0" hidden="1"/>
    </xf>
    <xf numFmtId="164" fontId="48" fillId="33" borderId="11" xfId="0" applyNumberFormat="1" applyFont="1" applyFill="1" applyBorder="1" applyAlignment="1" applyProtection="1">
      <alignment horizontal="center" vertical="center"/>
      <protection locked="0" hidden="1"/>
    </xf>
    <xf numFmtId="0" fontId="33" fillId="47" borderId="0" xfId="0" applyFont="1" applyFill="1" applyBorder="1" applyAlignment="1" applyProtection="1">
      <alignment vertical="center"/>
      <protection hidden="1"/>
    </xf>
    <xf numFmtId="0" fontId="33" fillId="34" borderId="0" xfId="0" applyFont="1" applyFill="1" applyAlignment="1" applyProtection="1">
      <alignment vertical="center"/>
      <protection hidden="1"/>
    </xf>
    <xf numFmtId="0" fontId="33" fillId="34" borderId="0" xfId="0" applyFont="1" applyFill="1" applyAlignment="1" applyProtection="1">
      <alignment horizontal="center" vertical="center"/>
      <protection hidden="1"/>
    </xf>
    <xf numFmtId="0" fontId="55" fillId="47" borderId="84" xfId="0" applyFont="1" applyFill="1" applyBorder="1" applyAlignment="1" applyProtection="1">
      <alignment horizontal="center" vertical="center"/>
      <protection hidden="1"/>
    </xf>
    <xf numFmtId="0" fontId="33" fillId="34" borderId="0" xfId="0" applyFont="1" applyFill="1" applyBorder="1" applyAlignment="1" applyProtection="1">
      <alignment vertical="center"/>
      <protection hidden="1"/>
    </xf>
    <xf numFmtId="164" fontId="30" fillId="46" borderId="10" xfId="0" applyNumberFormat="1" applyFont="1" applyFill="1" applyBorder="1" applyAlignment="1" applyProtection="1">
      <alignment horizontal="center" vertical="center"/>
      <protection hidden="1"/>
    </xf>
    <xf numFmtId="0" fontId="31" fillId="46" borderId="80" xfId="0" applyFont="1" applyFill="1" applyBorder="1" applyAlignment="1" applyProtection="1">
      <alignment horizontal="center" vertical="center"/>
      <protection hidden="1"/>
    </xf>
    <xf numFmtId="0" fontId="31" fillId="46" borderId="14" xfId="0" applyFont="1" applyFill="1" applyBorder="1" applyAlignment="1" applyProtection="1">
      <alignment horizontal="center" vertical="center"/>
      <protection hidden="1"/>
    </xf>
    <xf numFmtId="0" fontId="31" fillId="46" borderId="48" xfId="0" applyFont="1" applyFill="1" applyBorder="1" applyAlignment="1" applyProtection="1">
      <alignment horizontal="center" vertical="center"/>
      <protection hidden="1"/>
    </xf>
    <xf numFmtId="0" fontId="31" fillId="46" borderId="99" xfId="0" applyFont="1" applyFill="1" applyBorder="1" applyAlignment="1" applyProtection="1">
      <alignment horizontal="center" vertical="center"/>
      <protection hidden="1"/>
    </xf>
    <xf numFmtId="0" fontId="31" fillId="46" borderId="18" xfId="0" applyFont="1" applyFill="1" applyBorder="1" applyAlignment="1" applyProtection="1">
      <alignment horizontal="center" vertical="center"/>
      <protection hidden="1"/>
    </xf>
    <xf numFmtId="0" fontId="31" fillId="46" borderId="11" xfId="0" applyFont="1" applyFill="1" applyBorder="1" applyAlignment="1" applyProtection="1">
      <alignment horizontal="center" vertical="center"/>
      <protection hidden="1"/>
    </xf>
    <xf numFmtId="0" fontId="31" fillId="46" borderId="96" xfId="0" applyFont="1" applyFill="1" applyBorder="1" applyAlignment="1" applyProtection="1">
      <alignment horizontal="center" vertical="center"/>
      <protection hidden="1"/>
    </xf>
    <xf numFmtId="0" fontId="31" fillId="46" borderId="85" xfId="0" applyFont="1" applyFill="1" applyBorder="1" applyAlignment="1" applyProtection="1">
      <alignment horizontal="center" vertical="center"/>
      <protection hidden="1"/>
    </xf>
    <xf numFmtId="0" fontId="52" fillId="48" borderId="61" xfId="0" applyFont="1" applyFill="1" applyBorder="1" applyAlignment="1" applyProtection="1">
      <alignment horizontal="center" vertical="center"/>
      <protection hidden="1"/>
    </xf>
    <xf numFmtId="0" fontId="33" fillId="41" borderId="60" xfId="0" applyFont="1" applyFill="1" applyBorder="1" applyAlignment="1" applyProtection="1">
      <alignment vertical="center" wrapText="1"/>
      <protection hidden="1"/>
    </xf>
    <xf numFmtId="164" fontId="33" fillId="48" borderId="32" xfId="0" applyNumberFormat="1" applyFont="1" applyFill="1" applyBorder="1" applyAlignment="1" applyProtection="1">
      <alignment horizontal="center" vertical="center"/>
      <protection hidden="1"/>
    </xf>
    <xf numFmtId="0" fontId="48" fillId="33" borderId="65" xfId="0" applyFont="1" applyFill="1" applyBorder="1" applyAlignment="1" applyProtection="1">
      <alignment horizontal="center" vertical="center"/>
      <protection locked="0" hidden="1"/>
    </xf>
    <xf numFmtId="0" fontId="33" fillId="34" borderId="41" xfId="0" applyFont="1" applyFill="1" applyBorder="1" applyAlignment="1" applyProtection="1">
      <alignment vertical="center"/>
      <protection hidden="1"/>
    </xf>
    <xf numFmtId="164" fontId="33" fillId="47" borderId="45" xfId="0" applyNumberFormat="1" applyFont="1" applyFill="1" applyBorder="1" applyAlignment="1" applyProtection="1">
      <alignment horizontal="center" vertical="center"/>
      <protection hidden="1"/>
    </xf>
    <xf numFmtId="3" fontId="33" fillId="48" borderId="31" xfId="0" applyNumberFormat="1" applyFont="1" applyFill="1" applyBorder="1" applyAlignment="1" applyProtection="1">
      <alignment horizontal="center" vertical="center"/>
      <protection hidden="1"/>
    </xf>
    <xf numFmtId="3" fontId="33" fillId="48" borderId="59" xfId="0" applyNumberFormat="1" applyFont="1" applyFill="1" applyBorder="1" applyAlignment="1" applyProtection="1">
      <alignment horizontal="center" vertical="center"/>
      <protection hidden="1"/>
    </xf>
    <xf numFmtId="3" fontId="33" fillId="48" borderId="100" xfId="0" applyNumberFormat="1" applyFont="1" applyFill="1" applyBorder="1" applyAlignment="1" applyProtection="1">
      <alignment horizontal="center" vertical="center"/>
      <protection hidden="1"/>
    </xf>
    <xf numFmtId="1" fontId="33" fillId="48" borderId="62" xfId="0" applyNumberFormat="1" applyFont="1" applyFill="1" applyBorder="1" applyAlignment="1" applyProtection="1">
      <alignment horizontal="center" vertical="center"/>
      <protection hidden="1"/>
    </xf>
    <xf numFmtId="4" fontId="33" fillId="48" borderId="59" xfId="0" applyNumberFormat="1" applyFont="1" applyFill="1" applyBorder="1" applyAlignment="1" applyProtection="1">
      <alignment horizontal="center" vertical="center"/>
      <protection hidden="1"/>
    </xf>
    <xf numFmtId="4" fontId="33" fillId="48" borderId="87" xfId="0" applyNumberFormat="1" applyFont="1" applyFill="1" applyBorder="1" applyAlignment="1" applyProtection="1">
      <alignment horizontal="center" vertical="center"/>
      <protection hidden="1"/>
    </xf>
    <xf numFmtId="0" fontId="52" fillId="48" borderId="38" xfId="0" applyFont="1" applyFill="1" applyBorder="1" applyAlignment="1" applyProtection="1">
      <alignment horizontal="center" vertical="center"/>
      <protection hidden="1"/>
    </xf>
    <xf numFmtId="0" fontId="33" fillId="47" borderId="16" xfId="0" applyFont="1" applyFill="1" applyBorder="1" applyAlignment="1" applyProtection="1">
      <alignment horizontal="left" vertical="center" wrapText="1"/>
      <protection hidden="1"/>
    </xf>
    <xf numFmtId="0" fontId="33" fillId="48" borderId="20" xfId="0" applyFont="1" applyFill="1" applyBorder="1" applyAlignment="1" applyProtection="1">
      <alignment horizontal="left" vertical="center" wrapText="1"/>
      <protection hidden="1"/>
    </xf>
    <xf numFmtId="0" fontId="33" fillId="48" borderId="20" xfId="0" applyFont="1" applyFill="1" applyBorder="1" applyAlignment="1" applyProtection="1">
      <alignment horizontal="left" vertical="center"/>
      <protection hidden="1"/>
    </xf>
    <xf numFmtId="0" fontId="33" fillId="48" borderId="38" xfId="0" applyFont="1" applyFill="1" applyBorder="1" applyAlignment="1" applyProtection="1">
      <alignment horizontal="left" vertical="center"/>
      <protection hidden="1"/>
    </xf>
    <xf numFmtId="0" fontId="33" fillId="48" borderId="16" xfId="0" applyFont="1" applyFill="1" applyBorder="1" applyAlignment="1" applyProtection="1">
      <alignment horizontal="left" vertical="center"/>
      <protection hidden="1"/>
    </xf>
    <xf numFmtId="0" fontId="33" fillId="48" borderId="13" xfId="0" applyFont="1" applyFill="1" applyBorder="1" applyAlignment="1" applyProtection="1">
      <alignment horizontal="left" vertical="center"/>
      <protection hidden="1"/>
    </xf>
    <xf numFmtId="164" fontId="33" fillId="48" borderId="78" xfId="0" applyNumberFormat="1" applyFont="1" applyFill="1" applyBorder="1" applyAlignment="1" applyProtection="1">
      <alignment horizontal="center" vertical="center"/>
      <protection hidden="1"/>
    </xf>
    <xf numFmtId="164" fontId="33" fillId="47" borderId="75" xfId="0" applyNumberFormat="1" applyFont="1" applyFill="1" applyBorder="1" applyAlignment="1" applyProtection="1">
      <alignment horizontal="center" vertical="center"/>
      <protection hidden="1"/>
    </xf>
    <xf numFmtId="3" fontId="33" fillId="48" borderId="77" xfId="0" applyNumberFormat="1" applyFont="1" applyFill="1" applyBorder="1" applyAlignment="1" applyProtection="1">
      <alignment horizontal="center" vertical="center"/>
      <protection hidden="1"/>
    </xf>
    <xf numFmtId="3" fontId="33" fillId="48" borderId="15" xfId="0" applyNumberFormat="1" applyFont="1" applyFill="1" applyBorder="1" applyAlignment="1" applyProtection="1">
      <alignment horizontal="center" vertical="center"/>
      <protection hidden="1"/>
    </xf>
    <xf numFmtId="3" fontId="33" fillId="48" borderId="95" xfId="0" applyNumberFormat="1" applyFont="1" applyFill="1" applyBorder="1" applyAlignment="1" applyProtection="1">
      <alignment horizontal="center" vertical="center"/>
      <protection hidden="1"/>
    </xf>
    <xf numFmtId="1" fontId="33" fillId="48" borderId="76" xfId="0" applyNumberFormat="1" applyFont="1" applyFill="1" applyBorder="1" applyAlignment="1" applyProtection="1">
      <alignment horizontal="center" vertical="center"/>
      <protection hidden="1"/>
    </xf>
    <xf numFmtId="4" fontId="33" fillId="48" borderId="15" xfId="0" applyNumberFormat="1" applyFont="1" applyFill="1" applyBorder="1" applyAlignment="1" applyProtection="1">
      <alignment horizontal="center" vertical="center"/>
      <protection hidden="1"/>
    </xf>
    <xf numFmtId="4" fontId="33" fillId="48" borderId="88" xfId="0" applyNumberFormat="1" applyFont="1" applyFill="1" applyBorder="1" applyAlignment="1" applyProtection="1">
      <alignment horizontal="center" vertical="center"/>
      <protection hidden="1"/>
    </xf>
    <xf numFmtId="0" fontId="33" fillId="41" borderId="20" xfId="0" applyFont="1" applyFill="1" applyBorder="1" applyAlignment="1" applyProtection="1">
      <alignment vertical="center" wrapText="1"/>
      <protection hidden="1"/>
    </xf>
    <xf numFmtId="164" fontId="33" fillId="48" borderId="37" xfId="0" applyNumberFormat="1" applyFont="1" applyFill="1" applyBorder="1" applyAlignment="1" applyProtection="1">
      <alignment horizontal="center" vertical="center"/>
      <protection hidden="1"/>
    </xf>
    <xf numFmtId="0" fontId="48" fillId="33" borderId="64" xfId="0" applyFont="1" applyFill="1" applyBorder="1" applyAlignment="1" applyProtection="1">
      <alignment horizontal="center" vertical="center"/>
      <protection locked="0" hidden="1"/>
    </xf>
    <xf numFmtId="164" fontId="33" fillId="47" borderId="46" xfId="0" applyNumberFormat="1" applyFont="1" applyFill="1" applyBorder="1" applyAlignment="1" applyProtection="1">
      <alignment horizontal="center" vertical="center"/>
      <protection hidden="1"/>
    </xf>
    <xf numFmtId="1" fontId="33" fillId="48" borderId="18" xfId="0" applyNumberFormat="1" applyFont="1" applyFill="1" applyBorder="1" applyAlignment="1" applyProtection="1">
      <alignment horizontal="center" vertical="center"/>
      <protection hidden="1"/>
    </xf>
    <xf numFmtId="4" fontId="33" fillId="48" borderId="12" xfId="0" applyNumberFormat="1" applyFont="1" applyFill="1" applyBorder="1" applyAlignment="1" applyProtection="1">
      <alignment horizontal="center" vertical="center"/>
      <protection hidden="1"/>
    </xf>
    <xf numFmtId="4" fontId="33" fillId="48" borderId="84" xfId="0" applyNumberFormat="1" applyFont="1" applyFill="1" applyBorder="1" applyAlignment="1" applyProtection="1">
      <alignment horizontal="center" vertical="center"/>
      <protection hidden="1"/>
    </xf>
    <xf numFmtId="49" fontId="56" fillId="48" borderId="13" xfId="0" applyNumberFormat="1" applyFont="1" applyFill="1" applyBorder="1" applyAlignment="1" applyProtection="1">
      <alignment horizontal="left" vertical="center"/>
      <protection hidden="1"/>
    </xf>
    <xf numFmtId="0" fontId="33" fillId="34" borderId="0" xfId="0" applyFont="1" applyFill="1" applyAlignment="1" applyProtection="1">
      <alignment horizontal="center"/>
      <protection hidden="1"/>
    </xf>
    <xf numFmtId="0" fontId="33" fillId="39" borderId="16" xfId="0" applyFont="1" applyFill="1" applyBorder="1" applyAlignment="1" applyProtection="1">
      <alignment vertical="center" wrapText="1"/>
      <protection hidden="1"/>
    </xf>
    <xf numFmtId="0" fontId="33" fillId="48" borderId="38" xfId="0" applyFont="1" applyFill="1" applyBorder="1" applyAlignment="1" applyProtection="1">
      <alignment horizontal="left" vertical="top"/>
      <protection hidden="1"/>
    </xf>
    <xf numFmtId="0" fontId="33" fillId="48" borderId="16" xfId="0" applyFont="1" applyFill="1" applyBorder="1" applyAlignment="1" applyProtection="1">
      <alignment horizontal="left" vertical="top"/>
      <protection hidden="1"/>
    </xf>
    <xf numFmtId="49" fontId="56" fillId="48" borderId="13" xfId="0" applyNumberFormat="1" applyFont="1" applyFill="1" applyBorder="1" applyAlignment="1" applyProtection="1">
      <alignment horizontal="left" vertical="top"/>
      <protection hidden="1"/>
    </xf>
    <xf numFmtId="0" fontId="33" fillId="48" borderId="16" xfId="0" applyFont="1" applyFill="1" applyBorder="1" applyAlignment="1" applyProtection="1">
      <alignment vertical="center"/>
      <protection hidden="1"/>
    </xf>
    <xf numFmtId="49" fontId="56" fillId="48" borderId="13" xfId="0" applyNumberFormat="1" applyFont="1" applyFill="1" applyBorder="1" applyAlignment="1" applyProtection="1">
      <alignment horizontal="center" vertical="top"/>
      <protection hidden="1"/>
    </xf>
    <xf numFmtId="0" fontId="33" fillId="48" borderId="16" xfId="0" applyFont="1" applyFill="1" applyBorder="1" applyAlignment="1" applyProtection="1">
      <alignment vertical="center" wrapText="1"/>
      <protection hidden="1"/>
    </xf>
    <xf numFmtId="0" fontId="33" fillId="48" borderId="79" xfId="0" applyFont="1" applyFill="1" applyBorder="1" applyAlignment="1" applyProtection="1">
      <alignment horizontal="left" vertical="center"/>
      <protection hidden="1"/>
    </xf>
    <xf numFmtId="0" fontId="33" fillId="48" borderId="17" xfId="0" applyFont="1" applyFill="1" applyBorder="1" applyAlignment="1" applyProtection="1">
      <alignment horizontal="left" vertical="center"/>
      <protection hidden="1"/>
    </xf>
    <xf numFmtId="49" fontId="56" fillId="48" borderId="53" xfId="0" applyNumberFormat="1" applyFont="1" applyFill="1" applyBorder="1" applyAlignment="1" applyProtection="1">
      <alignment horizontal="center" vertical="top"/>
      <protection hidden="1"/>
    </xf>
    <xf numFmtId="4" fontId="33" fillId="48" borderId="104" xfId="0" applyNumberFormat="1" applyFont="1" applyFill="1" applyBorder="1" applyAlignment="1" applyProtection="1">
      <alignment horizontal="center" vertical="center"/>
      <protection hidden="1"/>
    </xf>
    <xf numFmtId="0" fontId="38" fillId="46" borderId="21" xfId="0" applyFont="1" applyFill="1" applyBorder="1" applyAlignment="1" applyProtection="1">
      <alignment horizontal="left" vertical="center" indent="1"/>
      <protection hidden="1"/>
    </xf>
    <xf numFmtId="0" fontId="38" fillId="46" borderId="43" xfId="0" applyFont="1" applyFill="1" applyBorder="1" applyAlignment="1" applyProtection="1">
      <alignment horizontal="left" vertical="center" indent="1"/>
      <protection hidden="1"/>
    </xf>
    <xf numFmtId="0" fontId="31" fillId="46" borderId="102" xfId="0" applyFont="1" applyFill="1" applyBorder="1" applyAlignment="1" applyProtection="1">
      <alignment horizontal="center" vertical="center"/>
      <protection hidden="1"/>
    </xf>
    <xf numFmtId="0" fontId="31" fillId="46" borderId="51" xfId="0" applyFont="1" applyFill="1" applyBorder="1" applyAlignment="1" applyProtection="1">
      <alignment horizontal="center" vertical="center"/>
      <protection hidden="1"/>
    </xf>
    <xf numFmtId="0" fontId="31" fillId="46" borderId="22" xfId="0" applyFont="1" applyFill="1" applyBorder="1" applyAlignment="1" applyProtection="1">
      <alignment horizontal="center" vertical="center"/>
      <protection hidden="1"/>
    </xf>
    <xf numFmtId="0" fontId="31" fillId="46" borderId="103" xfId="0" applyFont="1" applyFill="1" applyBorder="1" applyAlignment="1" applyProtection="1">
      <alignment horizontal="center" vertical="center"/>
      <protection hidden="1"/>
    </xf>
    <xf numFmtId="0" fontId="31" fillId="46" borderId="50" xfId="0" applyFont="1" applyFill="1" applyBorder="1" applyAlignment="1" applyProtection="1">
      <alignment horizontal="center" vertical="center"/>
      <protection hidden="1"/>
    </xf>
    <xf numFmtId="0" fontId="31" fillId="46" borderId="86" xfId="0" applyFont="1" applyFill="1" applyBorder="1" applyAlignment="1" applyProtection="1">
      <alignment horizontal="center" vertical="center"/>
      <protection hidden="1"/>
    </xf>
    <xf numFmtId="0" fontId="52" fillId="47" borderId="21" xfId="0" applyFont="1" applyFill="1" applyBorder="1" applyAlignment="1" applyProtection="1">
      <alignment horizontal="center" vertical="center"/>
      <protection hidden="1"/>
    </xf>
    <xf numFmtId="0" fontId="33" fillId="47" borderId="43" xfId="0" applyFont="1" applyFill="1" applyBorder="1" applyAlignment="1" applyProtection="1">
      <alignment vertical="center"/>
      <protection hidden="1"/>
    </xf>
    <xf numFmtId="0" fontId="30" fillId="47" borderId="23" xfId="0" applyFont="1" applyFill="1" applyBorder="1" applyAlignment="1" applyProtection="1">
      <alignment horizontal="right" vertical="center"/>
      <protection hidden="1"/>
    </xf>
    <xf numFmtId="49" fontId="33" fillId="40" borderId="16" xfId="0" applyNumberFormat="1" applyFont="1" applyFill="1" applyBorder="1" applyAlignment="1" applyProtection="1">
      <alignment vertical="center" wrapText="1"/>
      <protection hidden="1"/>
    </xf>
    <xf numFmtId="0" fontId="57" fillId="48" borderId="38" xfId="0" applyFont="1" applyFill="1" applyBorder="1" applyAlignment="1" applyProtection="1">
      <alignment horizontal="center" vertical="center"/>
      <protection hidden="1"/>
    </xf>
    <xf numFmtId="0" fontId="52" fillId="40" borderId="26" xfId="0" applyFont="1" applyFill="1" applyBorder="1" applyAlignment="1" applyProtection="1">
      <alignment horizontal="center" vertical="center"/>
      <protection hidden="1"/>
    </xf>
    <xf numFmtId="0" fontId="33" fillId="40" borderId="27" xfId="0" applyFont="1" applyFill="1" applyBorder="1" applyAlignment="1" applyProtection="1">
      <alignment horizontal="center"/>
      <protection hidden="1"/>
    </xf>
    <xf numFmtId="0" fontId="33" fillId="40" borderId="27" xfId="0" applyFont="1" applyFill="1" applyBorder="1" applyProtection="1">
      <protection hidden="1"/>
    </xf>
    <xf numFmtId="0" fontId="52" fillId="40" borderId="35" xfId="0" applyFont="1" applyFill="1" applyBorder="1" applyAlignment="1" applyProtection="1">
      <alignment horizontal="center" vertical="center"/>
      <protection hidden="1"/>
    </xf>
    <xf numFmtId="0" fontId="50" fillId="40" borderId="0" xfId="0" applyFont="1" applyFill="1" applyAlignment="1" applyProtection="1">
      <alignment horizontal="center"/>
      <protection hidden="1"/>
    </xf>
    <xf numFmtId="0" fontId="48" fillId="45" borderId="11" xfId="0" applyFont="1" applyFill="1" applyBorder="1" applyAlignment="1" applyProtection="1">
      <alignment horizontal="center" vertical="center" wrapText="1"/>
      <protection hidden="1"/>
    </xf>
    <xf numFmtId="0" fontId="33" fillId="40" borderId="0" xfId="0" applyFont="1" applyFill="1" applyBorder="1" applyProtection="1">
      <protection hidden="1"/>
    </xf>
    <xf numFmtId="0" fontId="33" fillId="40" borderId="0" xfId="0" applyFont="1" applyFill="1" applyBorder="1" applyAlignment="1" applyProtection="1">
      <alignment vertical="center"/>
      <protection hidden="1"/>
    </xf>
    <xf numFmtId="0" fontId="33" fillId="40" borderId="0" xfId="0" applyFont="1" applyFill="1" applyBorder="1" applyAlignment="1" applyProtection="1">
      <alignment horizontal="center" vertical="center"/>
      <protection hidden="1"/>
    </xf>
    <xf numFmtId="0" fontId="55" fillId="40" borderId="84" xfId="0" applyFont="1" applyFill="1" applyBorder="1" applyAlignment="1" applyProtection="1">
      <alignment horizontal="center" vertical="center"/>
      <protection hidden="1"/>
    </xf>
    <xf numFmtId="164" fontId="30" fillId="50" borderId="10" xfId="0" applyNumberFormat="1" applyFont="1" applyFill="1" applyBorder="1" applyAlignment="1" applyProtection="1">
      <alignment horizontal="center" vertical="center"/>
      <protection hidden="1"/>
    </xf>
    <xf numFmtId="0" fontId="31" fillId="45" borderId="80" xfId="0" applyFont="1" applyFill="1" applyBorder="1" applyAlignment="1" applyProtection="1">
      <alignment horizontal="center" vertical="center"/>
      <protection hidden="1"/>
    </xf>
    <xf numFmtId="0" fontId="31" fillId="45" borderId="14" xfId="0" applyFont="1" applyFill="1" applyBorder="1" applyAlignment="1" applyProtection="1">
      <alignment horizontal="center" vertical="center"/>
      <protection hidden="1"/>
    </xf>
    <xf numFmtId="0" fontId="31" fillId="45" borderId="42" xfId="0" applyFont="1" applyFill="1" applyBorder="1" applyAlignment="1" applyProtection="1">
      <alignment horizontal="center" vertical="center"/>
      <protection hidden="1"/>
    </xf>
    <xf numFmtId="0" fontId="31" fillId="45" borderId="48" xfId="0" applyFont="1" applyFill="1" applyBorder="1" applyAlignment="1" applyProtection="1">
      <alignment horizontal="center" vertical="center"/>
      <protection hidden="1"/>
    </xf>
    <xf numFmtId="0" fontId="31" fillId="45" borderId="99" xfId="0" applyFont="1" applyFill="1" applyBorder="1" applyAlignment="1" applyProtection="1">
      <alignment horizontal="center" vertical="center"/>
      <protection hidden="1"/>
    </xf>
    <xf numFmtId="0" fontId="31" fillId="45" borderId="18" xfId="0" applyFont="1" applyFill="1" applyBorder="1" applyAlignment="1" applyProtection="1">
      <alignment horizontal="center" vertical="center"/>
      <protection hidden="1"/>
    </xf>
    <xf numFmtId="0" fontId="31" fillId="45" borderId="11" xfId="0" applyFont="1" applyFill="1" applyBorder="1" applyAlignment="1" applyProtection="1">
      <alignment horizontal="center" vertical="center"/>
      <protection hidden="1"/>
    </xf>
    <xf numFmtId="0" fontId="31" fillId="45" borderId="96" xfId="0" applyFont="1" applyFill="1" applyBorder="1" applyAlignment="1" applyProtection="1">
      <alignment horizontal="center" vertical="center"/>
      <protection hidden="1"/>
    </xf>
    <xf numFmtId="0" fontId="31" fillId="45" borderId="85" xfId="0" applyFont="1" applyFill="1" applyBorder="1" applyAlignment="1" applyProtection="1">
      <alignment horizontal="center" vertical="center"/>
      <protection hidden="1"/>
    </xf>
    <xf numFmtId="0" fontId="52" fillId="49" borderId="38" xfId="0" applyFont="1" applyFill="1" applyBorder="1" applyAlignment="1" applyProtection="1">
      <alignment horizontal="center" vertical="center"/>
      <protection hidden="1"/>
    </xf>
    <xf numFmtId="0" fontId="33" fillId="39" borderId="16" xfId="0" applyFont="1" applyFill="1" applyBorder="1" applyAlignment="1" applyProtection="1">
      <alignment horizontal="center" vertical="center" wrapText="1"/>
      <protection hidden="1"/>
    </xf>
    <xf numFmtId="164" fontId="33" fillId="49" borderId="37" xfId="0" applyNumberFormat="1" applyFont="1" applyFill="1" applyBorder="1" applyAlignment="1" applyProtection="1">
      <alignment horizontal="center" vertical="center"/>
      <protection hidden="1"/>
    </xf>
    <xf numFmtId="164" fontId="33" fillId="40" borderId="46" xfId="0" applyNumberFormat="1" applyFont="1" applyFill="1" applyBorder="1" applyAlignment="1" applyProtection="1">
      <alignment horizontal="center" vertical="center"/>
      <protection hidden="1"/>
    </xf>
    <xf numFmtId="3" fontId="33" fillId="49" borderId="12" xfId="0" applyNumberFormat="1" applyFont="1" applyFill="1" applyBorder="1" applyAlignment="1" applyProtection="1">
      <alignment horizontal="center" vertical="center"/>
      <protection hidden="1"/>
    </xf>
    <xf numFmtId="3" fontId="33" fillId="49" borderId="96" xfId="0" applyNumberFormat="1" applyFont="1" applyFill="1" applyBorder="1" applyAlignment="1" applyProtection="1">
      <alignment horizontal="center" vertical="center"/>
      <protection hidden="1"/>
    </xf>
    <xf numFmtId="1" fontId="33" fillId="49" borderId="18" xfId="0" applyNumberFormat="1" applyFont="1" applyFill="1" applyBorder="1" applyAlignment="1" applyProtection="1">
      <alignment horizontal="center" vertical="center"/>
      <protection hidden="1"/>
    </xf>
    <xf numFmtId="4" fontId="33" fillId="49" borderId="12" xfId="0" applyNumberFormat="1" applyFont="1" applyFill="1" applyBorder="1" applyAlignment="1" applyProtection="1">
      <alignment horizontal="center" vertical="center"/>
      <protection hidden="1"/>
    </xf>
    <xf numFmtId="4" fontId="33" fillId="49" borderId="84" xfId="0" applyNumberFormat="1" applyFont="1" applyFill="1" applyBorder="1" applyAlignment="1" applyProtection="1">
      <alignment horizontal="center" vertical="center"/>
      <protection hidden="1"/>
    </xf>
    <xf numFmtId="0" fontId="33" fillId="49" borderId="16" xfId="0" applyFont="1" applyFill="1" applyBorder="1" applyAlignment="1" applyProtection="1">
      <alignment horizontal="center" vertical="center" wrapText="1"/>
      <protection hidden="1"/>
    </xf>
    <xf numFmtId="0" fontId="33" fillId="49" borderId="16" xfId="0" applyFont="1" applyFill="1" applyBorder="1" applyAlignment="1" applyProtection="1">
      <alignment horizontal="left" vertical="center"/>
      <protection hidden="1"/>
    </xf>
    <xf numFmtId="0" fontId="33" fillId="49" borderId="38" xfId="0" applyFont="1" applyFill="1" applyBorder="1" applyAlignment="1" applyProtection="1">
      <alignment horizontal="left" vertical="center"/>
      <protection hidden="1"/>
    </xf>
    <xf numFmtId="49" fontId="56" fillId="49" borderId="13" xfId="0" applyNumberFormat="1" applyFont="1" applyFill="1" applyBorder="1" applyAlignment="1" applyProtection="1">
      <alignment horizontal="left" vertical="center"/>
      <protection hidden="1"/>
    </xf>
    <xf numFmtId="0" fontId="33" fillId="41" borderId="20" xfId="0" applyFont="1" applyFill="1" applyBorder="1" applyAlignment="1" applyProtection="1">
      <alignment horizontal="center" vertical="center" wrapText="1"/>
      <protection hidden="1"/>
    </xf>
    <xf numFmtId="49" fontId="33" fillId="40" borderId="16" xfId="0" applyNumberFormat="1" applyFont="1" applyFill="1" applyBorder="1" applyAlignment="1" applyProtection="1">
      <alignment horizontal="center" vertical="center" wrapText="1"/>
      <protection hidden="1"/>
    </xf>
    <xf numFmtId="0" fontId="33" fillId="49" borderId="16" xfId="0" applyFont="1" applyFill="1" applyBorder="1" applyAlignment="1" applyProtection="1">
      <alignment vertical="center"/>
      <protection hidden="1"/>
    </xf>
    <xf numFmtId="49" fontId="56" fillId="49" borderId="13" xfId="0" applyNumberFormat="1" applyFont="1" applyFill="1" applyBorder="1" applyAlignment="1" applyProtection="1">
      <alignment horizontal="center" vertical="top"/>
      <protection hidden="1"/>
    </xf>
    <xf numFmtId="0" fontId="38" fillId="45" borderId="21" xfId="0" applyFont="1" applyFill="1" applyBorder="1" applyAlignment="1" applyProtection="1">
      <alignment horizontal="left" vertical="center" indent="1"/>
      <protection hidden="1"/>
    </xf>
    <xf numFmtId="0" fontId="38" fillId="45" borderId="43" xfId="0" applyFont="1" applyFill="1" applyBorder="1" applyAlignment="1" applyProtection="1">
      <alignment horizontal="center" vertical="center"/>
      <protection hidden="1"/>
    </xf>
    <xf numFmtId="0" fontId="38" fillId="45" borderId="43" xfId="0" applyFont="1" applyFill="1" applyBorder="1" applyAlignment="1" applyProtection="1">
      <alignment horizontal="left" vertical="center" indent="1"/>
      <protection hidden="1"/>
    </xf>
    <xf numFmtId="0" fontId="31" fillId="45" borderId="102" xfId="0" applyFont="1" applyFill="1" applyBorder="1" applyAlignment="1" applyProtection="1">
      <alignment horizontal="center" vertical="center"/>
      <protection hidden="1"/>
    </xf>
    <xf numFmtId="0" fontId="31" fillId="45" borderId="51" xfId="0" applyFont="1" applyFill="1" applyBorder="1" applyAlignment="1" applyProtection="1">
      <alignment horizontal="center" vertical="center"/>
      <protection hidden="1"/>
    </xf>
    <xf numFmtId="0" fontId="31" fillId="45" borderId="22" xfId="0" applyFont="1" applyFill="1" applyBorder="1" applyAlignment="1" applyProtection="1">
      <alignment horizontal="center" vertical="center"/>
      <protection hidden="1"/>
    </xf>
    <xf numFmtId="0" fontId="31" fillId="45" borderId="103" xfId="0" applyFont="1" applyFill="1" applyBorder="1" applyAlignment="1" applyProtection="1">
      <alignment horizontal="center" vertical="center"/>
      <protection hidden="1"/>
    </xf>
    <xf numFmtId="0" fontId="31" fillId="45" borderId="50" xfId="0" applyFont="1" applyFill="1" applyBorder="1" applyAlignment="1" applyProtection="1">
      <alignment horizontal="center" vertical="center"/>
      <protection hidden="1"/>
    </xf>
    <xf numFmtId="0" fontId="31" fillId="45" borderId="86" xfId="0" applyFont="1" applyFill="1" applyBorder="1" applyAlignment="1" applyProtection="1">
      <alignment horizontal="center" vertical="center"/>
      <protection hidden="1"/>
    </xf>
    <xf numFmtId="0" fontId="52" fillId="40" borderId="21" xfId="0" applyFont="1" applyFill="1" applyBorder="1" applyAlignment="1" applyProtection="1">
      <alignment horizontal="center" vertical="center"/>
      <protection hidden="1"/>
    </xf>
    <xf numFmtId="0" fontId="33" fillId="40" borderId="43" xfId="0" applyFont="1" applyFill="1" applyBorder="1" applyAlignment="1" applyProtection="1">
      <alignment vertical="center"/>
      <protection hidden="1"/>
    </xf>
    <xf numFmtId="0" fontId="30" fillId="40" borderId="23" xfId="0" applyFont="1" applyFill="1" applyBorder="1" applyAlignment="1" applyProtection="1">
      <alignment horizontal="right"/>
      <protection hidden="1"/>
    </xf>
    <xf numFmtId="0" fontId="30" fillId="40" borderId="105" xfId="0" applyFont="1" applyFill="1" applyBorder="1" applyAlignment="1" applyProtection="1">
      <alignment horizontal="center" vertical="center"/>
      <protection hidden="1"/>
    </xf>
    <xf numFmtId="0" fontId="30" fillId="40" borderId="10" xfId="0" applyFont="1" applyFill="1" applyBorder="1" applyAlignment="1" applyProtection="1">
      <alignment horizontal="center" vertical="center"/>
      <protection hidden="1"/>
    </xf>
    <xf numFmtId="0" fontId="30" fillId="40" borderId="21" xfId="0" applyFont="1" applyFill="1" applyBorder="1" applyAlignment="1" applyProtection="1">
      <alignment horizontal="center" vertical="center"/>
      <protection hidden="1"/>
    </xf>
    <xf numFmtId="1" fontId="30" fillId="40" borderId="106" xfId="0" applyNumberFormat="1" applyFont="1" applyFill="1" applyBorder="1" applyAlignment="1" applyProtection="1">
      <alignment horizontal="center" vertical="center"/>
      <protection hidden="1"/>
    </xf>
    <xf numFmtId="1" fontId="30" fillId="40" borderId="86" xfId="0" applyNumberFormat="1" applyFont="1" applyFill="1" applyBorder="1" applyAlignment="1" applyProtection="1">
      <alignment horizontal="center" vertical="center"/>
      <protection hidden="1"/>
    </xf>
    <xf numFmtId="0" fontId="52" fillId="34" borderId="0" xfId="0" applyFont="1" applyFill="1" applyAlignment="1" applyProtection="1">
      <alignment horizontal="center" vertical="center"/>
      <protection hidden="1"/>
    </xf>
    <xf numFmtId="49" fontId="25" fillId="40" borderId="16" xfId="0" applyNumberFormat="1" applyFont="1" applyFill="1" applyBorder="1" applyAlignment="1" applyProtection="1">
      <alignment vertical="center" wrapText="1"/>
      <protection hidden="1"/>
    </xf>
    <xf numFmtId="3" fontId="46" fillId="47" borderId="0" xfId="0" applyNumberFormat="1" applyFont="1" applyFill="1" applyBorder="1" applyAlignment="1" applyProtection="1">
      <alignment vertical="center"/>
      <protection hidden="1"/>
    </xf>
    <xf numFmtId="3" fontId="46" fillId="47" borderId="0" xfId="0" applyNumberFormat="1" applyFont="1" applyFill="1" applyBorder="1" applyAlignment="1" applyProtection="1">
      <protection hidden="1"/>
    </xf>
    <xf numFmtId="0" fontId="46" fillId="47" borderId="0" xfId="0" applyFont="1" applyFill="1" applyBorder="1" applyAlignment="1" applyProtection="1">
      <alignment horizontal="center" vertical="center"/>
      <protection hidden="1"/>
    </xf>
    <xf numFmtId="3" fontId="46" fillId="47" borderId="0" xfId="0" applyNumberFormat="1" applyFont="1" applyFill="1" applyBorder="1" applyAlignment="1" applyProtection="1">
      <alignment horizontal="center" vertical="center"/>
      <protection hidden="1"/>
    </xf>
    <xf numFmtId="3" fontId="45" fillId="46" borderId="23" xfId="0" applyNumberFormat="1" applyFont="1" applyFill="1" applyBorder="1" applyAlignment="1" applyProtection="1">
      <alignment horizontal="center" vertical="center"/>
      <protection hidden="1"/>
    </xf>
    <xf numFmtId="0" fontId="45" fillId="48" borderId="60" xfId="0" applyFont="1" applyFill="1" applyBorder="1" applyAlignment="1" applyProtection="1">
      <alignment horizontal="center" vertical="center"/>
      <protection hidden="1"/>
    </xf>
    <xf numFmtId="0" fontId="45" fillId="48" borderId="46" xfId="0" applyFont="1" applyFill="1" applyBorder="1" applyAlignment="1" applyProtection="1">
      <alignment horizontal="center" vertical="center"/>
      <protection hidden="1"/>
    </xf>
    <xf numFmtId="0" fontId="45" fillId="48" borderId="20" xfId="0" applyFont="1" applyFill="1" applyBorder="1" applyAlignment="1" applyProtection="1">
      <alignment horizontal="center" vertical="center"/>
      <protection hidden="1"/>
    </xf>
    <xf numFmtId="0" fontId="45" fillId="48" borderId="16" xfId="0" applyFont="1" applyFill="1" applyBorder="1" applyAlignment="1" applyProtection="1">
      <alignment horizontal="center" vertical="center"/>
      <protection hidden="1"/>
    </xf>
    <xf numFmtId="164" fontId="45" fillId="48" borderId="16" xfId="0" applyNumberFormat="1" applyFont="1" applyFill="1" applyBorder="1" applyAlignment="1" applyProtection="1">
      <alignment horizontal="center" vertical="center"/>
      <protection hidden="1"/>
    </xf>
    <xf numFmtId="0" fontId="45" fillId="47" borderId="43" xfId="0" applyFont="1" applyFill="1" applyBorder="1" applyAlignment="1" applyProtection="1">
      <alignment vertical="center"/>
      <protection hidden="1"/>
    </xf>
    <xf numFmtId="3" fontId="46" fillId="40" borderId="0" xfId="0" applyNumberFormat="1" applyFont="1" applyFill="1" applyBorder="1" applyAlignment="1" applyProtection="1">
      <alignment vertical="center"/>
      <protection hidden="1"/>
    </xf>
    <xf numFmtId="0" fontId="46" fillId="40" borderId="0" xfId="0" applyFont="1" applyFill="1" applyBorder="1" applyAlignment="1" applyProtection="1">
      <alignment horizontal="center" vertical="center"/>
      <protection hidden="1"/>
    </xf>
    <xf numFmtId="3" fontId="46" fillId="40" borderId="0" xfId="0" applyNumberFormat="1" applyFont="1" applyFill="1" applyBorder="1" applyAlignment="1" applyProtection="1">
      <alignment horizontal="center" vertical="center"/>
      <protection hidden="1"/>
    </xf>
    <xf numFmtId="3" fontId="45" fillId="50" borderId="23" xfId="0" applyNumberFormat="1" applyFont="1" applyFill="1" applyBorder="1" applyAlignment="1" applyProtection="1">
      <alignment horizontal="center" vertical="center"/>
      <protection hidden="1"/>
    </xf>
    <xf numFmtId="0" fontId="45" fillId="49" borderId="16" xfId="0" applyFont="1" applyFill="1" applyBorder="1" applyAlignment="1" applyProtection="1">
      <alignment horizontal="center" vertical="center"/>
      <protection hidden="1"/>
    </xf>
    <xf numFmtId="0" fontId="45" fillId="49" borderId="46" xfId="0" applyFont="1" applyFill="1" applyBorder="1" applyAlignment="1" applyProtection="1">
      <alignment horizontal="center" vertical="center"/>
      <protection hidden="1"/>
    </xf>
    <xf numFmtId="0" fontId="45" fillId="40" borderId="43" xfId="0" applyFont="1" applyFill="1" applyBorder="1" applyAlignment="1" applyProtection="1">
      <alignment vertical="center"/>
      <protection hidden="1"/>
    </xf>
    <xf numFmtId="0" fontId="52" fillId="36" borderId="21" xfId="0" applyFont="1" applyFill="1" applyBorder="1" applyAlignment="1" applyProtection="1">
      <alignment horizontal="center" vertical="center"/>
      <protection hidden="1"/>
    </xf>
    <xf numFmtId="0" fontId="33" fillId="36" borderId="43" xfId="0" applyFont="1" applyFill="1" applyBorder="1" applyAlignment="1" applyProtection="1">
      <alignment vertical="center"/>
      <protection hidden="1"/>
    </xf>
    <xf numFmtId="0" fontId="30" fillId="36" borderId="23" xfId="0" applyFont="1" applyFill="1" applyBorder="1" applyAlignment="1" applyProtection="1">
      <alignment horizontal="right" vertical="center"/>
      <protection hidden="1"/>
    </xf>
    <xf numFmtId="0" fontId="33" fillId="56" borderId="29" xfId="0" applyFont="1" applyFill="1" applyBorder="1" applyAlignment="1" applyProtection="1">
      <alignment vertical="center"/>
      <protection hidden="1"/>
    </xf>
    <xf numFmtId="0" fontId="33" fillId="56" borderId="40" xfId="0" applyFont="1" applyFill="1" applyBorder="1" applyAlignment="1" applyProtection="1">
      <alignment vertical="center"/>
      <protection hidden="1"/>
    </xf>
    <xf numFmtId="0" fontId="30" fillId="36" borderId="105" xfId="0" applyFont="1" applyFill="1" applyBorder="1" applyAlignment="1" applyProtection="1">
      <alignment horizontal="center" vertical="center"/>
      <protection hidden="1"/>
    </xf>
    <xf numFmtId="0" fontId="30" fillId="36" borderId="10" xfId="0" applyFont="1" applyFill="1" applyBorder="1" applyAlignment="1" applyProtection="1">
      <alignment horizontal="center" vertical="center"/>
      <protection hidden="1"/>
    </xf>
    <xf numFmtId="0" fontId="30" fillId="36" borderId="21" xfId="0" applyFont="1" applyFill="1" applyBorder="1" applyAlignment="1" applyProtection="1">
      <alignment horizontal="center" vertical="center"/>
      <protection hidden="1"/>
    </xf>
    <xf numFmtId="1" fontId="30" fillId="36" borderId="106" xfId="0" applyNumberFormat="1" applyFont="1" applyFill="1" applyBorder="1" applyAlignment="1" applyProtection="1">
      <alignment horizontal="center" vertical="center"/>
      <protection hidden="1"/>
    </xf>
    <xf numFmtId="1" fontId="30" fillId="36" borderId="86" xfId="0" applyNumberFormat="1" applyFont="1" applyFill="1" applyBorder="1" applyAlignment="1" applyProtection="1">
      <alignment horizontal="center" vertical="center"/>
      <protection hidden="1"/>
    </xf>
    <xf numFmtId="164" fontId="30" fillId="38" borderId="10" xfId="0" applyNumberFormat="1" applyFont="1" applyFill="1" applyBorder="1" applyAlignment="1" applyProtection="1">
      <alignment horizontal="center" vertical="center"/>
      <protection hidden="1"/>
    </xf>
    <xf numFmtId="164" fontId="30" fillId="54" borderId="10" xfId="0" applyNumberFormat="1" applyFont="1" applyFill="1" applyBorder="1" applyAlignment="1" applyProtection="1">
      <alignment horizontal="center" vertical="center"/>
      <protection hidden="1"/>
    </xf>
    <xf numFmtId="164" fontId="33" fillId="36" borderId="45" xfId="0" applyNumberFormat="1" applyFont="1" applyFill="1" applyBorder="1" applyAlignment="1" applyProtection="1">
      <alignment horizontal="center" vertical="center"/>
      <protection hidden="1"/>
    </xf>
    <xf numFmtId="3" fontId="33" fillId="55" borderId="82" xfId="0" applyNumberFormat="1" applyFont="1" applyFill="1" applyBorder="1" applyAlignment="1" applyProtection="1">
      <alignment horizontal="center" vertical="center"/>
      <protection hidden="1"/>
    </xf>
    <xf numFmtId="164" fontId="33" fillId="55" borderId="78" xfId="0" applyNumberFormat="1" applyFont="1" applyFill="1" applyBorder="1" applyAlignment="1" applyProtection="1">
      <alignment horizontal="center" vertical="center"/>
      <protection hidden="1"/>
    </xf>
    <xf numFmtId="164" fontId="33" fillId="36" borderId="75" xfId="0" applyNumberFormat="1" applyFont="1" applyFill="1" applyBorder="1" applyAlignment="1" applyProtection="1">
      <alignment horizontal="center" vertical="center"/>
      <protection hidden="1"/>
    </xf>
    <xf numFmtId="164" fontId="33" fillId="36" borderId="46" xfId="0" applyNumberFormat="1" applyFont="1" applyFill="1" applyBorder="1" applyAlignment="1" applyProtection="1">
      <alignment horizontal="center" vertical="center"/>
      <protection hidden="1"/>
    </xf>
    <xf numFmtId="3" fontId="33" fillId="55" borderId="101" xfId="0" applyNumberFormat="1" applyFont="1" applyFill="1" applyBorder="1" applyAlignment="1" applyProtection="1">
      <alignment horizontal="center" vertical="center"/>
      <protection hidden="1"/>
    </xf>
    <xf numFmtId="164" fontId="33" fillId="55" borderId="37" xfId="0" applyNumberFormat="1" applyFont="1" applyFill="1" applyBorder="1" applyAlignment="1" applyProtection="1">
      <alignment horizontal="center" vertical="center"/>
      <protection hidden="1"/>
    </xf>
    <xf numFmtId="3" fontId="33" fillId="55" borderId="33" xfId="0" applyNumberFormat="1" applyFont="1" applyFill="1" applyBorder="1" applyAlignment="1" applyProtection="1">
      <alignment horizontal="center" vertical="center"/>
      <protection hidden="1"/>
    </xf>
    <xf numFmtId="164" fontId="33" fillId="55" borderId="34" xfId="0" applyNumberFormat="1" applyFont="1" applyFill="1" applyBorder="1" applyAlignment="1" applyProtection="1">
      <alignment horizontal="center" vertical="center"/>
      <protection hidden="1"/>
    </xf>
    <xf numFmtId="164" fontId="30" fillId="54" borderId="52" xfId="0" applyNumberFormat="1" applyFont="1" applyFill="1" applyBorder="1" applyAlignment="1" applyProtection="1">
      <alignment horizontal="center" vertical="center"/>
      <protection hidden="1"/>
    </xf>
    <xf numFmtId="0" fontId="33" fillId="34" borderId="0" xfId="0" applyFont="1" applyFill="1" applyAlignment="1" applyProtection="1">
      <alignment horizontal="right"/>
      <protection hidden="1"/>
    </xf>
    <xf numFmtId="0" fontId="25" fillId="0" borderId="16" xfId="0" applyFont="1" applyFill="1" applyBorder="1" applyAlignment="1" applyProtection="1">
      <alignment horizontal="left" vertical="center" wrapText="1"/>
      <protection hidden="1"/>
    </xf>
    <xf numFmtId="0" fontId="59" fillId="42" borderId="38" xfId="0" applyFont="1" applyFill="1" applyBorder="1" applyAlignment="1" applyProtection="1">
      <alignment horizontal="center" vertical="center"/>
      <protection hidden="1"/>
    </xf>
    <xf numFmtId="164" fontId="45" fillId="42" borderId="16" xfId="0" applyNumberFormat="1" applyFont="1" applyFill="1" applyBorder="1" applyAlignment="1" applyProtection="1">
      <alignment horizontal="center" vertical="center"/>
      <protection hidden="1"/>
    </xf>
    <xf numFmtId="164" fontId="30" fillId="53" borderId="10" xfId="0" applyNumberFormat="1" applyFont="1" applyFill="1" applyBorder="1" applyAlignment="1" applyProtection="1">
      <alignment horizontal="center" vertical="center"/>
      <protection hidden="1"/>
    </xf>
    <xf numFmtId="164" fontId="33" fillId="51" borderId="45" xfId="0" applyNumberFormat="1" applyFont="1" applyFill="1" applyBorder="1" applyAlignment="1" applyProtection="1">
      <alignment horizontal="center" vertical="center"/>
      <protection hidden="1"/>
    </xf>
    <xf numFmtId="164" fontId="33" fillId="51" borderId="75" xfId="0" applyNumberFormat="1" applyFont="1" applyFill="1" applyBorder="1" applyAlignment="1" applyProtection="1">
      <alignment horizontal="center" vertical="center"/>
      <protection hidden="1"/>
    </xf>
    <xf numFmtId="164" fontId="33" fillId="51" borderId="46" xfId="0" applyNumberFormat="1" applyFont="1" applyFill="1" applyBorder="1" applyAlignment="1" applyProtection="1">
      <alignment horizontal="center" vertical="center"/>
      <protection hidden="1"/>
    </xf>
    <xf numFmtId="0" fontId="30" fillId="51" borderId="23" xfId="0" applyFont="1" applyFill="1" applyBorder="1" applyAlignment="1" applyProtection="1">
      <alignment horizontal="right" vertical="center"/>
      <protection hidden="1"/>
    </xf>
    <xf numFmtId="0" fontId="52" fillId="51" borderId="21" xfId="0" applyFont="1" applyFill="1" applyBorder="1" applyAlignment="1" applyProtection="1">
      <alignment horizontal="center" vertical="center"/>
      <protection hidden="1"/>
    </xf>
    <xf numFmtId="0" fontId="33" fillId="51" borderId="43" xfId="0" applyFont="1" applyFill="1" applyBorder="1" applyAlignment="1" applyProtection="1">
      <alignment vertical="center"/>
      <protection hidden="1"/>
    </xf>
    <xf numFmtId="0" fontId="30" fillId="51" borderId="105" xfId="0" applyFont="1" applyFill="1" applyBorder="1" applyAlignment="1" applyProtection="1">
      <alignment horizontal="center" vertical="center"/>
      <protection hidden="1"/>
    </xf>
    <xf numFmtId="0" fontId="30" fillId="51" borderId="10" xfId="0" applyFont="1" applyFill="1" applyBorder="1" applyAlignment="1" applyProtection="1">
      <alignment horizontal="center" vertical="center"/>
      <protection hidden="1"/>
    </xf>
    <xf numFmtId="0" fontId="30" fillId="51" borderId="21" xfId="0" applyFont="1" applyFill="1" applyBorder="1" applyAlignment="1" applyProtection="1">
      <alignment horizontal="center" vertical="center"/>
      <protection hidden="1"/>
    </xf>
    <xf numFmtId="1" fontId="30" fillId="51" borderId="106" xfId="0" applyNumberFormat="1" applyFont="1" applyFill="1" applyBorder="1" applyAlignment="1" applyProtection="1">
      <alignment horizontal="center" vertical="center"/>
      <protection hidden="1"/>
    </xf>
    <xf numFmtId="1" fontId="30" fillId="51" borderId="86" xfId="0" applyNumberFormat="1" applyFont="1" applyFill="1" applyBorder="1" applyAlignment="1" applyProtection="1">
      <alignment horizontal="center" vertical="center"/>
      <protection hidden="1"/>
    </xf>
    <xf numFmtId="0" fontId="58" fillId="52" borderId="38" xfId="0" applyFont="1" applyFill="1" applyBorder="1" applyAlignment="1" applyProtection="1">
      <alignment horizontal="center" vertical="center"/>
      <protection hidden="1"/>
    </xf>
    <xf numFmtId="0" fontId="37" fillId="33" borderId="0" xfId="0" applyFont="1" applyFill="1" applyAlignment="1" applyProtection="1">
      <alignment horizontal="center" vertical="center"/>
      <protection hidden="1"/>
    </xf>
    <xf numFmtId="0" fontId="33" fillId="48" borderId="16" xfId="0" applyFont="1" applyFill="1" applyBorder="1" applyAlignment="1" applyProtection="1">
      <alignment horizontal="left" vertical="center" wrapText="1"/>
      <protection hidden="1"/>
    </xf>
    <xf numFmtId="0" fontId="33" fillId="48" borderId="38" xfId="0" applyFont="1" applyFill="1" applyBorder="1" applyAlignment="1" applyProtection="1">
      <alignment horizontal="left" vertical="center" wrapText="1"/>
      <protection hidden="1"/>
    </xf>
    <xf numFmtId="0" fontId="33" fillId="48" borderId="13" xfId="0" applyFont="1" applyFill="1" applyBorder="1" applyAlignment="1" applyProtection="1">
      <alignment horizontal="left" vertical="center" wrapText="1"/>
      <protection hidden="1"/>
    </xf>
    <xf numFmtId="164" fontId="30" fillId="46" borderId="43" xfId="0" applyNumberFormat="1" applyFont="1" applyFill="1" applyBorder="1" applyAlignment="1" applyProtection="1">
      <alignment horizontal="center" vertical="center"/>
      <protection hidden="1"/>
    </xf>
    <xf numFmtId="0" fontId="33" fillId="49" borderId="16" xfId="0" applyFont="1" applyFill="1" applyBorder="1" applyAlignment="1" applyProtection="1">
      <alignment horizontal="left" vertical="center" wrapText="1"/>
      <protection hidden="1"/>
    </xf>
    <xf numFmtId="164" fontId="30" fillId="50" borderId="43" xfId="0" applyNumberFormat="1" applyFont="1" applyFill="1" applyBorder="1" applyAlignment="1" applyProtection="1">
      <alignment horizontal="center" vertical="center"/>
      <protection hidden="1"/>
    </xf>
    <xf numFmtId="0" fontId="33" fillId="49" borderId="38" xfId="0" applyFont="1" applyFill="1" applyBorder="1" applyAlignment="1" applyProtection="1">
      <alignment horizontal="left" vertical="center" wrapText="1"/>
      <protection hidden="1"/>
    </xf>
    <xf numFmtId="0" fontId="33" fillId="49" borderId="13" xfId="0" applyFont="1" applyFill="1" applyBorder="1" applyAlignment="1" applyProtection="1">
      <alignment horizontal="left" vertical="center" wrapText="1"/>
      <protection hidden="1"/>
    </xf>
    <xf numFmtId="0" fontId="25" fillId="42" borderId="16" xfId="0" applyFont="1" applyFill="1" applyBorder="1" applyAlignment="1" applyProtection="1">
      <alignment horizontal="left" vertical="center" wrapText="1"/>
      <protection hidden="1"/>
    </xf>
    <xf numFmtId="0" fontId="25" fillId="42" borderId="38" xfId="0" applyFont="1" applyFill="1" applyBorder="1" applyAlignment="1" applyProtection="1">
      <alignment horizontal="left" vertical="center" wrapText="1"/>
      <protection hidden="1"/>
    </xf>
    <xf numFmtId="0" fontId="25" fillId="42" borderId="13" xfId="0" applyFont="1" applyFill="1" applyBorder="1" applyAlignment="1" applyProtection="1">
      <alignment horizontal="left" vertical="center" wrapText="1"/>
      <protection hidden="1"/>
    </xf>
    <xf numFmtId="164" fontId="26" fillId="38" borderId="43" xfId="0" applyNumberFormat="1" applyFont="1" applyFill="1" applyBorder="1" applyAlignment="1" applyProtection="1">
      <alignment horizontal="center" vertical="center"/>
      <protection hidden="1"/>
    </xf>
    <xf numFmtId="0" fontId="25" fillId="52" borderId="38" xfId="0" applyFont="1" applyFill="1" applyBorder="1" applyAlignment="1" applyProtection="1">
      <alignment horizontal="left" vertical="center" wrapText="1"/>
      <protection hidden="1"/>
    </xf>
    <xf numFmtId="0" fontId="25" fillId="52" borderId="16" xfId="0" applyFont="1" applyFill="1" applyBorder="1" applyAlignment="1" applyProtection="1">
      <alignment horizontal="left" vertical="center" wrapText="1"/>
      <protection hidden="1"/>
    </xf>
    <xf numFmtId="0" fontId="25" fillId="52" borderId="13" xfId="0" applyFont="1" applyFill="1" applyBorder="1" applyAlignment="1" applyProtection="1">
      <alignment horizontal="left" vertical="center" wrapText="1"/>
      <protection hidden="1"/>
    </xf>
    <xf numFmtId="164" fontId="26" fillId="53" borderId="43" xfId="0" applyNumberFormat="1" applyFont="1" applyFill="1" applyBorder="1" applyAlignment="1" applyProtection="1">
      <alignment horizontal="center" vertical="center"/>
      <protection hidden="1"/>
    </xf>
    <xf numFmtId="164" fontId="33" fillId="51" borderId="0" xfId="0" applyNumberFormat="1" applyFont="1" applyFill="1" applyBorder="1" applyAlignment="1" applyProtection="1">
      <alignment horizontal="center" vertical="center"/>
      <protection hidden="1"/>
    </xf>
    <xf numFmtId="165" fontId="51" fillId="34" borderId="0" xfId="0" applyNumberFormat="1" applyFont="1" applyFill="1" applyBorder="1" applyAlignment="1" applyProtection="1">
      <alignment horizontal="right" vertical="center" wrapText="1" indent="1"/>
      <protection hidden="1"/>
    </xf>
    <xf numFmtId="165" fontId="61" fillId="34" borderId="0" xfId="0" applyNumberFormat="1" applyFont="1" applyFill="1" applyBorder="1" applyAlignment="1" applyProtection="1">
      <alignment horizontal="right" vertical="center" wrapText="1" indent="1"/>
      <protection hidden="1"/>
    </xf>
    <xf numFmtId="0" fontId="33" fillId="34" borderId="0" xfId="0" applyFont="1" applyFill="1" applyAlignment="1" applyProtection="1">
      <alignment horizontal="left"/>
      <protection hidden="1"/>
    </xf>
    <xf numFmtId="165" fontId="48" fillId="48" borderId="11" xfId="0" applyNumberFormat="1" applyFont="1" applyFill="1" applyBorder="1" applyAlignment="1" applyProtection="1">
      <alignment horizontal="right" vertical="center" wrapText="1" indent="1"/>
      <protection hidden="1"/>
    </xf>
    <xf numFmtId="165" fontId="48" fillId="49" borderId="11" xfId="0" applyNumberFormat="1" applyFont="1" applyFill="1" applyBorder="1" applyAlignment="1" applyProtection="1">
      <alignment horizontal="right" vertical="center" wrapText="1" indent="1"/>
      <protection hidden="1"/>
    </xf>
    <xf numFmtId="3" fontId="33" fillId="34" borderId="0" xfId="0" applyNumberFormat="1" applyFont="1" applyFill="1" applyBorder="1" applyProtection="1">
      <protection hidden="1"/>
    </xf>
    <xf numFmtId="0" fontId="38" fillId="46" borderId="14" xfId="0" applyFont="1" applyFill="1" applyBorder="1" applyAlignment="1" applyProtection="1">
      <alignment horizontal="center" vertical="center" wrapText="1"/>
      <protection hidden="1"/>
    </xf>
    <xf numFmtId="0" fontId="38" fillId="45" borderId="11" xfId="0" applyFont="1" applyFill="1" applyBorder="1" applyAlignment="1" applyProtection="1">
      <alignment horizontal="center" vertical="center" wrapText="1"/>
      <protection hidden="1"/>
    </xf>
    <xf numFmtId="0" fontId="38" fillId="38" borderId="11" xfId="0" applyFont="1" applyFill="1" applyBorder="1" applyAlignment="1" applyProtection="1">
      <alignment horizontal="center" vertical="center" wrapText="1"/>
      <protection hidden="1"/>
    </xf>
    <xf numFmtId="165" fontId="33" fillId="51" borderId="11" xfId="0" applyNumberFormat="1" applyFont="1" applyFill="1" applyBorder="1" applyAlignment="1" applyProtection="1">
      <alignment horizontal="right" vertical="center" wrapText="1" indent="1"/>
      <protection hidden="1"/>
    </xf>
    <xf numFmtId="165" fontId="33" fillId="36" borderId="11" xfId="0" applyNumberFormat="1" applyFont="1" applyFill="1" applyBorder="1" applyAlignment="1" applyProtection="1">
      <alignment horizontal="right" vertical="center" wrapText="1" indent="1"/>
      <protection hidden="1"/>
    </xf>
    <xf numFmtId="165" fontId="48" fillId="52" borderId="11" xfId="0" applyNumberFormat="1" applyFont="1" applyFill="1" applyBorder="1" applyAlignment="1" applyProtection="1">
      <alignment horizontal="right" vertical="center" wrapText="1" indent="1"/>
      <protection hidden="1"/>
    </xf>
    <xf numFmtId="165" fontId="48" fillId="42" borderId="11" xfId="0" applyNumberFormat="1" applyFont="1" applyFill="1" applyBorder="1" applyAlignment="1" applyProtection="1">
      <alignment horizontal="right" vertical="center" wrapText="1" indent="1"/>
      <protection hidden="1"/>
    </xf>
    <xf numFmtId="0" fontId="35" fillId="35" borderId="31" xfId="0" applyFont="1" applyFill="1" applyBorder="1" applyAlignment="1" applyProtection="1">
      <alignment horizontal="center" vertical="center" wrapText="1"/>
      <protection hidden="1"/>
    </xf>
    <xf numFmtId="0" fontId="35" fillId="35" borderId="45" xfId="0" applyFont="1" applyFill="1" applyBorder="1" applyAlignment="1" applyProtection="1">
      <alignment horizontal="center" vertical="center" wrapText="1"/>
      <protection hidden="1"/>
    </xf>
    <xf numFmtId="164" fontId="36" fillId="37" borderId="30" xfId="0" applyNumberFormat="1" applyFont="1" applyFill="1" applyBorder="1" applyAlignment="1" applyProtection="1">
      <alignment horizontal="right" vertical="center" wrapText="1"/>
      <protection hidden="1"/>
    </xf>
    <xf numFmtId="164" fontId="36" fillId="37" borderId="59" xfId="0" applyNumberFormat="1" applyFont="1" applyFill="1" applyBorder="1" applyAlignment="1" applyProtection="1">
      <alignment horizontal="right" vertical="center" wrapText="1"/>
      <protection hidden="1"/>
    </xf>
    <xf numFmtId="164" fontId="35" fillId="37" borderId="45" xfId="0" applyNumberFormat="1" applyFont="1" applyFill="1" applyBorder="1" applyAlignment="1" applyProtection="1">
      <alignment horizontal="right" vertical="center" wrapText="1"/>
      <protection hidden="1"/>
    </xf>
    <xf numFmtId="164" fontId="62" fillId="37" borderId="30" xfId="0" applyNumberFormat="1" applyFont="1" applyFill="1" applyBorder="1" applyAlignment="1" applyProtection="1">
      <alignment horizontal="center" vertical="center" wrapText="1"/>
      <protection hidden="1"/>
    </xf>
    <xf numFmtId="164" fontId="62" fillId="37" borderId="31" xfId="0" applyNumberFormat="1" applyFont="1" applyFill="1" applyBorder="1" applyAlignment="1" applyProtection="1">
      <alignment horizontal="center" vertical="center" wrapText="1"/>
      <protection hidden="1"/>
    </xf>
    <xf numFmtId="164" fontId="36" fillId="37" borderId="101" xfId="0" applyNumberFormat="1" applyFont="1" applyFill="1" applyBorder="1" applyAlignment="1" applyProtection="1">
      <alignment horizontal="right" vertical="center" wrapText="1"/>
      <protection hidden="1"/>
    </xf>
    <xf numFmtId="164" fontId="36" fillId="37" borderId="12" xfId="0" applyNumberFormat="1" applyFont="1" applyFill="1" applyBorder="1" applyAlignment="1" applyProtection="1">
      <alignment horizontal="right" vertical="center" wrapText="1"/>
      <protection hidden="1"/>
    </xf>
    <xf numFmtId="164" fontId="35" fillId="43" borderId="46" xfId="0" applyNumberFormat="1" applyFont="1" applyFill="1" applyBorder="1" applyAlignment="1" applyProtection="1">
      <alignment horizontal="right" vertical="center" wrapText="1"/>
      <protection hidden="1"/>
    </xf>
    <xf numFmtId="164" fontId="62" fillId="37" borderId="101" xfId="0" applyNumberFormat="1" applyFont="1" applyFill="1" applyBorder="1" applyAlignment="1" applyProtection="1">
      <alignment horizontal="center" vertical="center" wrapText="1"/>
      <protection hidden="1"/>
    </xf>
    <xf numFmtId="164" fontId="62" fillId="37" borderId="11" xfId="0" applyNumberFormat="1" applyFont="1" applyFill="1" applyBorder="1" applyAlignment="1" applyProtection="1">
      <alignment horizontal="center" vertical="center" wrapText="1"/>
      <protection hidden="1"/>
    </xf>
    <xf numFmtId="164" fontId="36" fillId="37" borderId="33" xfId="0" applyNumberFormat="1" applyFont="1" applyFill="1" applyBorder="1" applyAlignment="1" applyProtection="1">
      <alignment horizontal="right" vertical="center" wrapText="1"/>
      <protection hidden="1"/>
    </xf>
    <xf numFmtId="164" fontId="36" fillId="37" borderId="57" xfId="0" applyNumberFormat="1" applyFont="1" applyFill="1" applyBorder="1" applyAlignment="1" applyProtection="1">
      <alignment horizontal="right" vertical="center" wrapText="1"/>
      <protection hidden="1"/>
    </xf>
    <xf numFmtId="164" fontId="35" fillId="43" borderId="115" xfId="0" applyNumberFormat="1" applyFont="1" applyFill="1" applyBorder="1" applyAlignment="1" applyProtection="1">
      <alignment horizontal="right" vertical="center" wrapText="1"/>
      <protection hidden="1"/>
    </xf>
    <xf numFmtId="164" fontId="62" fillId="37" borderId="33" xfId="0" applyNumberFormat="1" applyFont="1" applyFill="1" applyBorder="1" applyAlignment="1" applyProtection="1">
      <alignment horizontal="center" vertical="center" wrapText="1"/>
      <protection hidden="1"/>
    </xf>
    <xf numFmtId="164" fontId="62" fillId="37" borderId="56" xfId="0" applyNumberFormat="1" applyFont="1" applyFill="1" applyBorder="1" applyAlignment="1" applyProtection="1">
      <alignment horizontal="center" vertical="center" wrapText="1"/>
      <protection hidden="1"/>
    </xf>
    <xf numFmtId="0" fontId="25" fillId="33" borderId="0" xfId="0" applyFont="1" applyFill="1" applyBorder="1" applyAlignment="1" applyProtection="1">
      <alignment wrapText="1"/>
      <protection hidden="1"/>
    </xf>
    <xf numFmtId="0" fontId="38" fillId="53" borderId="11" xfId="0" applyFont="1" applyFill="1" applyBorder="1" applyAlignment="1" applyProtection="1">
      <alignment horizontal="center" vertical="center" wrapText="1"/>
      <protection hidden="1"/>
    </xf>
    <xf numFmtId="0" fontId="26" fillId="37" borderId="31" xfId="0" applyFont="1" applyFill="1" applyBorder="1" applyAlignment="1" applyProtection="1">
      <alignment horizontal="center" vertical="center" wrapText="1"/>
      <protection hidden="1"/>
    </xf>
    <xf numFmtId="0" fontId="26" fillId="37" borderId="59" xfId="0" applyFont="1" applyFill="1" applyBorder="1" applyAlignment="1" applyProtection="1">
      <alignment horizontal="center" vertical="center" wrapText="1"/>
      <protection hidden="1"/>
    </xf>
    <xf numFmtId="0" fontId="25" fillId="43" borderId="11" xfId="0" applyFont="1" applyFill="1" applyBorder="1" applyAlignment="1" applyProtection="1">
      <alignment horizontal="center" vertical="center" wrapText="1"/>
      <protection hidden="1"/>
    </xf>
    <xf numFmtId="1" fontId="26" fillId="43" borderId="11" xfId="0" applyNumberFormat="1" applyFont="1" applyFill="1" applyBorder="1" applyAlignment="1" applyProtection="1">
      <alignment horizontal="center" vertical="center" wrapText="1"/>
      <protection hidden="1"/>
    </xf>
    <xf numFmtId="1" fontId="26" fillId="58" borderId="12" xfId="0" applyNumberFormat="1" applyFont="1" applyFill="1" applyBorder="1" applyAlignment="1" applyProtection="1">
      <alignment horizontal="center" vertical="center" wrapText="1"/>
      <protection hidden="1"/>
    </xf>
    <xf numFmtId="4" fontId="26" fillId="43" borderId="11" xfId="0" applyNumberFormat="1" applyFont="1" applyFill="1" applyBorder="1" applyAlignment="1" applyProtection="1">
      <alignment horizontal="center" vertical="center" wrapText="1"/>
      <protection hidden="1"/>
    </xf>
    <xf numFmtId="4" fontId="26" fillId="58" borderId="12" xfId="0" applyNumberFormat="1" applyFont="1" applyFill="1" applyBorder="1" applyAlignment="1" applyProtection="1">
      <alignment horizontal="center" vertical="center" wrapText="1"/>
      <protection hidden="1"/>
    </xf>
    <xf numFmtId="0" fontId="25" fillId="43" borderId="56" xfId="0" applyFont="1" applyFill="1" applyBorder="1" applyAlignment="1" applyProtection="1">
      <alignment horizontal="center" vertical="center" wrapText="1"/>
      <protection hidden="1"/>
    </xf>
    <xf numFmtId="1" fontId="26" fillId="43" borderId="56" xfId="0" applyNumberFormat="1" applyFont="1" applyFill="1" applyBorder="1" applyAlignment="1" applyProtection="1">
      <alignment horizontal="center" vertical="center" wrapText="1"/>
      <protection hidden="1"/>
    </xf>
    <xf numFmtId="1" fontId="26" fillId="58" borderId="57" xfId="0" applyNumberFormat="1" applyFont="1" applyFill="1" applyBorder="1" applyAlignment="1" applyProtection="1">
      <alignment horizontal="center" vertical="center" wrapText="1"/>
      <protection hidden="1"/>
    </xf>
    <xf numFmtId="0" fontId="25" fillId="37" borderId="101" xfId="0" applyFont="1" applyFill="1" applyBorder="1" applyAlignment="1" applyProtection="1">
      <alignment horizontal="center" vertical="center" textRotation="90" wrapText="1"/>
      <protection hidden="1"/>
    </xf>
    <xf numFmtId="0" fontId="25" fillId="37" borderId="33" xfId="0" applyFont="1" applyFill="1" applyBorder="1" applyAlignment="1" applyProtection="1">
      <alignment horizontal="center" vertical="center" textRotation="90" wrapText="1"/>
      <protection hidden="1"/>
    </xf>
    <xf numFmtId="0" fontId="64" fillId="40" borderId="0" xfId="0" applyFont="1" applyFill="1" applyBorder="1" applyAlignment="1" applyProtection="1">
      <alignment horizontal="center" vertical="center" wrapText="1"/>
      <protection hidden="1"/>
    </xf>
    <xf numFmtId="164" fontId="64" fillId="40" borderId="0" xfId="0" applyNumberFormat="1" applyFont="1" applyFill="1" applyBorder="1" applyAlignment="1" applyProtection="1">
      <alignment horizontal="center" vertical="center"/>
      <protection hidden="1"/>
    </xf>
    <xf numFmtId="0" fontId="65" fillId="47" borderId="0" xfId="0" applyFont="1" applyFill="1" applyBorder="1" applyAlignment="1" applyProtection="1">
      <alignment horizontal="center" vertical="center" wrapText="1"/>
      <protection hidden="1"/>
    </xf>
    <xf numFmtId="164" fontId="65" fillId="47" borderId="0" xfId="0" applyNumberFormat="1" applyFont="1" applyFill="1" applyBorder="1" applyAlignment="1" applyProtection="1">
      <alignment horizontal="center" vertical="center"/>
      <protection hidden="1"/>
    </xf>
    <xf numFmtId="0" fontId="67" fillId="36" borderId="0" xfId="0" applyFont="1" applyFill="1" applyBorder="1" applyAlignment="1" applyProtection="1">
      <alignment horizontal="center" vertical="center" wrapText="1"/>
      <protection hidden="1"/>
    </xf>
    <xf numFmtId="164" fontId="67" fillId="36" borderId="0" xfId="0" applyNumberFormat="1" applyFont="1" applyFill="1" applyBorder="1" applyAlignment="1" applyProtection="1">
      <alignment horizontal="center" vertical="center"/>
      <protection hidden="1"/>
    </xf>
    <xf numFmtId="0" fontId="66" fillId="51" borderId="0" xfId="0" applyFont="1" applyFill="1" applyBorder="1" applyAlignment="1" applyProtection="1">
      <alignment horizontal="center" vertical="center" wrapText="1"/>
      <protection hidden="1"/>
    </xf>
    <xf numFmtId="164" fontId="66" fillId="51" borderId="0" xfId="0" applyNumberFormat="1" applyFont="1" applyFill="1" applyBorder="1" applyAlignment="1" applyProtection="1">
      <alignment horizontal="center" vertical="center"/>
      <protection hidden="1"/>
    </xf>
    <xf numFmtId="0" fontId="48" fillId="33" borderId="66" xfId="0" applyFont="1" applyFill="1" applyBorder="1" applyAlignment="1" applyProtection="1">
      <alignment horizontal="center" vertical="center"/>
      <protection locked="0" hidden="1"/>
    </xf>
    <xf numFmtId="0" fontId="48" fillId="0" borderId="46" xfId="0" applyFont="1" applyFill="1" applyBorder="1" applyAlignment="1" applyProtection="1">
      <alignment horizontal="center" vertical="center"/>
      <protection locked="0" hidden="1"/>
    </xf>
    <xf numFmtId="0" fontId="33" fillId="34" borderId="41" xfId="0" applyFont="1" applyFill="1" applyBorder="1" applyAlignment="1" applyProtection="1">
      <alignment vertical="center"/>
      <protection locked="0" hidden="1"/>
    </xf>
    <xf numFmtId="0" fontId="35" fillId="33" borderId="66" xfId="0" applyFont="1" applyFill="1" applyBorder="1" applyAlignment="1" applyProtection="1">
      <alignment horizontal="center" vertical="center"/>
      <protection locked="0" hidden="1"/>
    </xf>
    <xf numFmtId="0" fontId="35" fillId="0" borderId="46" xfId="0" applyFont="1" applyFill="1" applyBorder="1" applyAlignment="1" applyProtection="1">
      <alignment horizontal="center" vertical="center"/>
      <protection locked="0" hidden="1"/>
    </xf>
    <xf numFmtId="0" fontId="45" fillId="34" borderId="41" xfId="0" applyFont="1" applyFill="1" applyBorder="1" applyAlignment="1" applyProtection="1">
      <alignment vertical="center"/>
      <protection locked="0" hidden="1"/>
    </xf>
    <xf numFmtId="0" fontId="35" fillId="57" borderId="64" xfId="0" applyFont="1" applyFill="1" applyBorder="1" applyAlignment="1" applyProtection="1">
      <alignment horizontal="center" vertical="center"/>
      <protection locked="0" hidden="1"/>
    </xf>
    <xf numFmtId="0" fontId="68" fillId="47" borderId="43" xfId="0" applyFont="1" applyFill="1" applyBorder="1" applyAlignment="1" applyProtection="1">
      <alignment vertical="center"/>
      <protection hidden="1"/>
    </xf>
    <xf numFmtId="164" fontId="68" fillId="47" borderId="43" xfId="0" applyNumberFormat="1" applyFont="1" applyFill="1" applyBorder="1" applyAlignment="1" applyProtection="1">
      <alignment horizontal="left" vertical="center"/>
      <protection hidden="1"/>
    </xf>
    <xf numFmtId="3" fontId="51" fillId="34" borderId="0" xfId="0" applyNumberFormat="1" applyFont="1" applyFill="1" applyBorder="1" applyAlignment="1" applyProtection="1">
      <alignment horizontal="center"/>
      <protection hidden="1"/>
    </xf>
    <xf numFmtId="0" fontId="51" fillId="34" borderId="0" xfId="0" applyFont="1" applyFill="1" applyBorder="1" applyAlignment="1" applyProtection="1">
      <alignment vertical="center"/>
      <protection hidden="1"/>
    </xf>
    <xf numFmtId="0" fontId="51" fillId="34" borderId="0" xfId="0" applyFont="1" applyFill="1" applyAlignment="1" applyProtection="1">
      <alignment horizontal="center" vertical="center"/>
      <protection hidden="1"/>
    </xf>
    <xf numFmtId="164" fontId="51" fillId="34" borderId="0" xfId="0" applyNumberFormat="1" applyFont="1" applyFill="1" applyBorder="1" applyProtection="1">
      <protection hidden="1"/>
    </xf>
    <xf numFmtId="164" fontId="51" fillId="34" borderId="0" xfId="0" applyNumberFormat="1" applyFont="1" applyFill="1" applyProtection="1">
      <protection hidden="1"/>
    </xf>
    <xf numFmtId="3" fontId="46" fillId="47" borderId="27" xfId="0" applyNumberFormat="1" applyFont="1" applyFill="1" applyBorder="1" applyAlignment="1" applyProtection="1">
      <alignment vertical="center"/>
      <protection hidden="1"/>
    </xf>
    <xf numFmtId="164" fontId="30" fillId="46" borderId="21" xfId="0" applyNumberFormat="1" applyFont="1" applyFill="1" applyBorder="1" applyAlignment="1" applyProtection="1">
      <alignment horizontal="center" vertical="center"/>
      <protection hidden="1"/>
    </xf>
    <xf numFmtId="164" fontId="33" fillId="48" borderId="45" xfId="0" applyNumberFormat="1" applyFont="1" applyFill="1" applyBorder="1" applyAlignment="1" applyProtection="1">
      <alignment horizontal="center" vertical="center"/>
      <protection hidden="1"/>
    </xf>
    <xf numFmtId="164" fontId="33" fillId="48" borderId="75" xfId="0" applyNumberFormat="1" applyFont="1" applyFill="1" applyBorder="1" applyAlignment="1" applyProtection="1">
      <alignment horizontal="center" vertical="center"/>
      <protection hidden="1"/>
    </xf>
    <xf numFmtId="164" fontId="33" fillId="48" borderId="46" xfId="0" applyNumberFormat="1" applyFont="1" applyFill="1" applyBorder="1" applyAlignment="1" applyProtection="1">
      <alignment horizontal="center" vertical="center"/>
      <protection hidden="1"/>
    </xf>
    <xf numFmtId="164" fontId="33" fillId="47" borderId="61" xfId="0" applyNumberFormat="1" applyFont="1" applyFill="1" applyBorder="1" applyAlignment="1" applyProtection="1">
      <alignment horizontal="center" vertical="center"/>
      <protection hidden="1"/>
    </xf>
    <xf numFmtId="164" fontId="33" fillId="47" borderId="39" xfId="0" applyNumberFormat="1" applyFont="1" applyFill="1" applyBorder="1" applyAlignment="1" applyProtection="1">
      <alignment horizontal="center" vertical="center"/>
      <protection hidden="1"/>
    </xf>
    <xf numFmtId="164" fontId="33" fillId="47" borderId="38" xfId="0" applyNumberFormat="1" applyFont="1" applyFill="1" applyBorder="1" applyAlignment="1" applyProtection="1">
      <alignment horizontal="center" vertical="center"/>
      <protection hidden="1"/>
    </xf>
    <xf numFmtId="164" fontId="33" fillId="47" borderId="101" xfId="0" applyNumberFormat="1" applyFont="1" applyFill="1" applyBorder="1" applyAlignment="1" applyProtection="1">
      <alignment horizontal="center" vertical="center"/>
      <protection hidden="1"/>
    </xf>
    <xf numFmtId="164" fontId="33" fillId="47" borderId="37" xfId="0" applyNumberFormat="1" applyFont="1" applyFill="1" applyBorder="1" applyAlignment="1" applyProtection="1">
      <alignment horizontal="center" vertical="center"/>
      <protection hidden="1"/>
    </xf>
    <xf numFmtId="164" fontId="30" fillId="46" borderId="26" xfId="0" applyNumberFormat="1" applyFont="1" applyFill="1" applyBorder="1" applyAlignment="1" applyProtection="1">
      <alignment horizontal="center" vertical="center"/>
      <protection hidden="1"/>
    </xf>
    <xf numFmtId="164" fontId="30" fillId="46" borderId="27" xfId="0" applyNumberFormat="1" applyFont="1" applyFill="1" applyBorder="1" applyAlignment="1" applyProtection="1">
      <alignment horizontal="center" vertical="center"/>
      <protection hidden="1"/>
    </xf>
    <xf numFmtId="3" fontId="45" fillId="46" borderId="28" xfId="0" applyNumberFormat="1" applyFont="1" applyFill="1" applyBorder="1" applyAlignment="1" applyProtection="1">
      <alignment horizontal="center" vertical="center"/>
      <protection hidden="1"/>
    </xf>
    <xf numFmtId="0" fontId="69" fillId="40" borderId="43" xfId="0" applyFont="1" applyFill="1" applyBorder="1" applyAlignment="1" applyProtection="1">
      <alignment horizontal="center" vertical="center"/>
      <protection hidden="1"/>
    </xf>
    <xf numFmtId="164" fontId="69" fillId="40" borderId="43" xfId="0" applyNumberFormat="1" applyFont="1" applyFill="1" applyBorder="1" applyAlignment="1" applyProtection="1">
      <alignment horizontal="left" vertical="center"/>
      <protection hidden="1"/>
    </xf>
    <xf numFmtId="3" fontId="51" fillId="34" borderId="0" xfId="0" applyNumberFormat="1" applyFont="1" applyFill="1" applyProtection="1">
      <protection hidden="1"/>
    </xf>
    <xf numFmtId="3" fontId="46" fillId="40" borderId="27" xfId="0" applyNumberFormat="1" applyFont="1" applyFill="1" applyBorder="1" applyAlignment="1" applyProtection="1">
      <alignment vertical="center"/>
      <protection hidden="1"/>
    </xf>
    <xf numFmtId="164" fontId="30" fillId="50" borderId="21" xfId="0" applyNumberFormat="1" applyFont="1" applyFill="1" applyBorder="1" applyAlignment="1" applyProtection="1">
      <alignment horizontal="center" vertical="center"/>
      <protection hidden="1"/>
    </xf>
    <xf numFmtId="164" fontId="33" fillId="49" borderId="46" xfId="0" applyNumberFormat="1" applyFont="1" applyFill="1" applyBorder="1" applyAlignment="1" applyProtection="1">
      <alignment horizontal="center" vertical="center"/>
      <protection hidden="1"/>
    </xf>
    <xf numFmtId="164" fontId="33" fillId="40" borderId="38" xfId="0" applyNumberFormat="1" applyFont="1" applyFill="1" applyBorder="1" applyAlignment="1" applyProtection="1">
      <alignment horizontal="center" vertical="center"/>
      <protection hidden="1"/>
    </xf>
    <xf numFmtId="164" fontId="33" fillId="40" borderId="30" xfId="0" applyNumberFormat="1" applyFont="1" applyFill="1" applyBorder="1" applyAlignment="1" applyProtection="1">
      <alignment horizontal="center" vertical="center"/>
      <protection hidden="1"/>
    </xf>
    <xf numFmtId="164" fontId="33" fillId="40" borderId="32" xfId="0" applyNumberFormat="1" applyFont="1" applyFill="1" applyBorder="1" applyAlignment="1" applyProtection="1">
      <alignment horizontal="center" vertical="center"/>
      <protection hidden="1"/>
    </xf>
    <xf numFmtId="164" fontId="33" fillId="40" borderId="101" xfId="0" applyNumberFormat="1" applyFont="1" applyFill="1" applyBorder="1" applyAlignment="1" applyProtection="1">
      <alignment horizontal="center" vertical="center"/>
      <protection hidden="1"/>
    </xf>
    <xf numFmtId="164" fontId="33" fillId="40" borderId="37" xfId="0" applyNumberFormat="1" applyFont="1" applyFill="1" applyBorder="1" applyAlignment="1" applyProtection="1">
      <alignment horizontal="center" vertical="center"/>
      <protection hidden="1"/>
    </xf>
    <xf numFmtId="164" fontId="33" fillId="40" borderId="33" xfId="0" applyNumberFormat="1" applyFont="1" applyFill="1" applyBorder="1" applyAlignment="1" applyProtection="1">
      <alignment horizontal="center" vertical="center"/>
      <protection hidden="1"/>
    </xf>
    <xf numFmtId="164" fontId="33" fillId="40" borderId="34" xfId="0" applyNumberFormat="1" applyFont="1" applyFill="1" applyBorder="1" applyAlignment="1" applyProtection="1">
      <alignment horizontal="center" vertical="center"/>
      <protection hidden="1"/>
    </xf>
    <xf numFmtId="164" fontId="30" fillId="50" borderId="26" xfId="0" applyNumberFormat="1" applyFont="1" applyFill="1" applyBorder="1" applyAlignment="1" applyProtection="1">
      <alignment horizontal="center" vertical="center"/>
      <protection hidden="1"/>
    </xf>
    <xf numFmtId="164" fontId="30" fillId="50" borderId="27" xfId="0" applyNumberFormat="1" applyFont="1" applyFill="1" applyBorder="1" applyAlignment="1" applyProtection="1">
      <alignment horizontal="center" vertical="center"/>
      <protection hidden="1"/>
    </xf>
    <xf numFmtId="3" fontId="45" fillId="50" borderId="28" xfId="0" applyNumberFormat="1" applyFont="1" applyFill="1" applyBorder="1" applyAlignment="1" applyProtection="1">
      <alignment horizontal="center" vertical="center"/>
      <protection hidden="1"/>
    </xf>
    <xf numFmtId="0" fontId="30" fillId="40" borderId="43" xfId="0" applyFont="1" applyFill="1" applyBorder="1" applyAlignment="1" applyProtection="1">
      <alignment horizontal="right"/>
      <protection hidden="1"/>
    </xf>
    <xf numFmtId="164" fontId="71" fillId="36" borderId="43" xfId="0" applyNumberFormat="1" applyFont="1" applyFill="1" applyBorder="1" applyAlignment="1" applyProtection="1">
      <alignment horizontal="left" vertical="center"/>
      <protection hidden="1"/>
    </xf>
    <xf numFmtId="0" fontId="51" fillId="34" borderId="0" xfId="0" applyFont="1" applyFill="1" applyBorder="1" applyAlignment="1" applyProtection="1">
      <alignment horizontal="center" vertical="center"/>
      <protection hidden="1"/>
    </xf>
    <xf numFmtId="3" fontId="46" fillId="36" borderId="27" xfId="0" applyNumberFormat="1" applyFont="1" applyFill="1" applyBorder="1" applyAlignment="1" applyProtection="1">
      <alignment vertical="center"/>
      <protection hidden="1"/>
    </xf>
    <xf numFmtId="164" fontId="26" fillId="38" borderId="21" xfId="0" applyNumberFormat="1" applyFont="1" applyFill="1" applyBorder="1" applyAlignment="1" applyProtection="1">
      <alignment horizontal="center" vertical="center"/>
      <protection hidden="1"/>
    </xf>
    <xf numFmtId="164" fontId="25" fillId="42" borderId="45" xfId="0" applyNumberFormat="1" applyFont="1" applyFill="1" applyBorder="1" applyAlignment="1" applyProtection="1">
      <alignment horizontal="center" vertical="center"/>
      <protection hidden="1"/>
    </xf>
    <xf numFmtId="164" fontId="25" fillId="42" borderId="75" xfId="0" applyNumberFormat="1" applyFont="1" applyFill="1" applyBorder="1" applyAlignment="1" applyProtection="1">
      <alignment horizontal="center" vertical="center"/>
      <protection hidden="1"/>
    </xf>
    <xf numFmtId="164" fontId="25" fillId="42" borderId="46" xfId="0" applyNumberFormat="1" applyFont="1" applyFill="1" applyBorder="1" applyAlignment="1" applyProtection="1">
      <alignment horizontal="center" vertical="center"/>
      <protection hidden="1"/>
    </xf>
    <xf numFmtId="164" fontId="30" fillId="38" borderId="21" xfId="0" applyNumberFormat="1" applyFont="1" applyFill="1" applyBorder="1" applyAlignment="1" applyProtection="1">
      <alignment horizontal="center" vertical="center"/>
      <protection hidden="1"/>
    </xf>
    <xf numFmtId="164" fontId="33" fillId="36" borderId="61" xfId="0" applyNumberFormat="1" applyFont="1" applyFill="1" applyBorder="1" applyAlignment="1" applyProtection="1">
      <alignment horizontal="center" vertical="center"/>
      <protection hidden="1"/>
    </xf>
    <xf numFmtId="164" fontId="33" fillId="36" borderId="39" xfId="0" applyNumberFormat="1" applyFont="1" applyFill="1" applyBorder="1" applyAlignment="1" applyProtection="1">
      <alignment horizontal="center" vertical="center"/>
      <protection hidden="1"/>
    </xf>
    <xf numFmtId="164" fontId="33" fillId="36" borderId="38" xfId="0" applyNumberFormat="1" applyFont="1" applyFill="1" applyBorder="1" applyAlignment="1" applyProtection="1">
      <alignment horizontal="center" vertical="center"/>
      <protection hidden="1"/>
    </xf>
    <xf numFmtId="164" fontId="33" fillId="36" borderId="30" xfId="0" applyNumberFormat="1" applyFont="1" applyFill="1" applyBorder="1" applyAlignment="1" applyProtection="1">
      <alignment horizontal="center" vertical="center"/>
      <protection hidden="1"/>
    </xf>
    <xf numFmtId="164" fontId="33" fillId="36" borderId="32" xfId="0" applyNumberFormat="1" applyFont="1" applyFill="1" applyBorder="1" applyAlignment="1" applyProtection="1">
      <alignment horizontal="center" vertical="center"/>
      <protection hidden="1"/>
    </xf>
    <xf numFmtId="164" fontId="33" fillId="36" borderId="101" xfId="0" applyNumberFormat="1" applyFont="1" applyFill="1" applyBorder="1" applyAlignment="1" applyProtection="1">
      <alignment horizontal="center" vertical="center"/>
      <protection hidden="1"/>
    </xf>
    <xf numFmtId="164" fontId="33" fillId="36" borderId="37" xfId="0" applyNumberFormat="1" applyFont="1" applyFill="1" applyBorder="1" applyAlignment="1" applyProtection="1">
      <alignment horizontal="center" vertical="center"/>
      <protection hidden="1"/>
    </xf>
    <xf numFmtId="164" fontId="33" fillId="36" borderId="33" xfId="0" applyNumberFormat="1" applyFont="1" applyFill="1" applyBorder="1" applyAlignment="1" applyProtection="1">
      <alignment horizontal="center" vertical="center"/>
      <protection hidden="1"/>
    </xf>
    <xf numFmtId="164" fontId="33" fillId="36" borderId="34" xfId="0" applyNumberFormat="1" applyFont="1" applyFill="1" applyBorder="1" applyAlignment="1" applyProtection="1">
      <alignment horizontal="center" vertical="center"/>
      <protection hidden="1"/>
    </xf>
    <xf numFmtId="164" fontId="26" fillId="38" borderId="26" xfId="0" applyNumberFormat="1" applyFont="1" applyFill="1" applyBorder="1" applyAlignment="1" applyProtection="1">
      <alignment horizontal="center" vertical="center"/>
      <protection hidden="1"/>
    </xf>
    <xf numFmtId="164" fontId="26" fillId="38" borderId="27" xfId="0" applyNumberFormat="1" applyFont="1" applyFill="1" applyBorder="1" applyAlignment="1" applyProtection="1">
      <alignment horizontal="center" vertical="center"/>
      <protection hidden="1"/>
    </xf>
    <xf numFmtId="3" fontId="45" fillId="38" borderId="28" xfId="0" applyNumberFormat="1" applyFont="1" applyFill="1" applyBorder="1" applyAlignment="1" applyProtection="1">
      <alignment horizontal="center" vertical="center"/>
      <protection hidden="1"/>
    </xf>
    <xf numFmtId="164" fontId="30" fillId="38" borderId="26" xfId="0" applyNumberFormat="1" applyFont="1" applyFill="1" applyBorder="1" applyAlignment="1" applyProtection="1">
      <alignment horizontal="center" vertical="center"/>
      <protection hidden="1"/>
    </xf>
    <xf numFmtId="164" fontId="70" fillId="51" borderId="43" xfId="0" applyNumberFormat="1" applyFont="1" applyFill="1" applyBorder="1" applyAlignment="1" applyProtection="1">
      <alignment horizontal="left" vertical="center"/>
      <protection hidden="1"/>
    </xf>
    <xf numFmtId="3" fontId="46" fillId="51" borderId="27" xfId="0" applyNumberFormat="1" applyFont="1" applyFill="1" applyBorder="1" applyAlignment="1" applyProtection="1">
      <alignment vertical="center"/>
      <protection hidden="1"/>
    </xf>
    <xf numFmtId="164" fontId="26" fillId="53" borderId="21" xfId="0" applyNumberFormat="1" applyFont="1" applyFill="1" applyBorder="1" applyAlignment="1" applyProtection="1">
      <alignment horizontal="center" vertical="center"/>
      <protection hidden="1"/>
    </xf>
    <xf numFmtId="164" fontId="25" fillId="52" borderId="45" xfId="0" applyNumberFormat="1" applyFont="1" applyFill="1" applyBorder="1" applyAlignment="1" applyProtection="1">
      <alignment horizontal="center" vertical="center"/>
      <protection hidden="1"/>
    </xf>
    <xf numFmtId="164" fontId="33" fillId="51" borderId="36" xfId="0" applyNumberFormat="1" applyFont="1" applyFill="1" applyBorder="1" applyAlignment="1" applyProtection="1">
      <alignment horizontal="center" vertical="center"/>
      <protection hidden="1"/>
    </xf>
    <xf numFmtId="164" fontId="25" fillId="52" borderId="75" xfId="0" applyNumberFormat="1" applyFont="1" applyFill="1" applyBorder="1" applyAlignment="1" applyProtection="1">
      <alignment horizontal="center" vertical="center"/>
      <protection hidden="1"/>
    </xf>
    <xf numFmtId="164" fontId="25" fillId="52" borderId="46" xfId="0" applyNumberFormat="1" applyFont="1" applyFill="1" applyBorder="1" applyAlignment="1" applyProtection="1">
      <alignment horizontal="center" vertical="center"/>
      <protection hidden="1"/>
    </xf>
    <xf numFmtId="164" fontId="30" fillId="53" borderId="21" xfId="0" applyNumberFormat="1" applyFont="1" applyFill="1" applyBorder="1" applyAlignment="1" applyProtection="1">
      <alignment horizontal="center" vertical="center"/>
      <protection hidden="1"/>
    </xf>
    <xf numFmtId="164" fontId="33" fillId="51" borderId="38" xfId="0" applyNumberFormat="1" applyFont="1" applyFill="1" applyBorder="1" applyAlignment="1" applyProtection="1">
      <alignment horizontal="center" vertical="center"/>
      <protection hidden="1"/>
    </xf>
    <xf numFmtId="164" fontId="33" fillId="51" borderId="30" xfId="0" applyNumberFormat="1" applyFont="1" applyFill="1" applyBorder="1" applyAlignment="1" applyProtection="1">
      <alignment horizontal="center" vertical="center"/>
      <protection hidden="1"/>
    </xf>
    <xf numFmtId="164" fontId="33" fillId="51" borderId="32" xfId="0" applyNumberFormat="1" applyFont="1" applyFill="1" applyBorder="1" applyAlignment="1" applyProtection="1">
      <alignment horizontal="center" vertical="center"/>
      <protection hidden="1"/>
    </xf>
    <xf numFmtId="164" fontId="33" fillId="51" borderId="101" xfId="0" applyNumberFormat="1" applyFont="1" applyFill="1" applyBorder="1" applyAlignment="1" applyProtection="1">
      <alignment horizontal="center" vertical="center"/>
      <protection hidden="1"/>
    </xf>
    <xf numFmtId="164" fontId="33" fillId="51" borderId="37" xfId="0" applyNumberFormat="1" applyFont="1" applyFill="1" applyBorder="1" applyAlignment="1" applyProtection="1">
      <alignment horizontal="center" vertical="center"/>
      <protection hidden="1"/>
    </xf>
    <xf numFmtId="164" fontId="33" fillId="51" borderId="33" xfId="0" applyNumberFormat="1" applyFont="1" applyFill="1" applyBorder="1" applyAlignment="1" applyProtection="1">
      <alignment horizontal="center" vertical="center"/>
      <protection hidden="1"/>
    </xf>
    <xf numFmtId="164" fontId="33" fillId="51" borderId="34" xfId="0" applyNumberFormat="1" applyFont="1" applyFill="1" applyBorder="1" applyAlignment="1" applyProtection="1">
      <alignment horizontal="center" vertical="center"/>
      <protection hidden="1"/>
    </xf>
    <xf numFmtId="164" fontId="26" fillId="53" borderId="26" xfId="0" applyNumberFormat="1" applyFont="1" applyFill="1" applyBorder="1" applyAlignment="1" applyProtection="1">
      <alignment horizontal="center" vertical="center"/>
      <protection hidden="1"/>
    </xf>
    <xf numFmtId="164" fontId="26" fillId="53" borderId="27" xfId="0" applyNumberFormat="1" applyFont="1" applyFill="1" applyBorder="1" applyAlignment="1" applyProtection="1">
      <alignment horizontal="center" vertical="center"/>
      <protection hidden="1"/>
    </xf>
    <xf numFmtId="3" fontId="45" fillId="53" borderId="28" xfId="0" applyNumberFormat="1" applyFont="1" applyFill="1" applyBorder="1" applyAlignment="1" applyProtection="1">
      <alignment horizontal="center" vertical="center"/>
      <protection hidden="1"/>
    </xf>
    <xf numFmtId="164" fontId="30" fillId="53" borderId="26" xfId="0" applyNumberFormat="1" applyFont="1" applyFill="1" applyBorder="1" applyAlignment="1" applyProtection="1">
      <alignment horizontal="center" vertical="center"/>
      <protection hidden="1"/>
    </xf>
    <xf numFmtId="0" fontId="38" fillId="53" borderId="11" xfId="0" applyNumberFormat="1" applyFont="1" applyFill="1" applyBorder="1" applyAlignment="1" applyProtection="1">
      <alignment vertical="center" wrapText="1"/>
      <protection hidden="1"/>
    </xf>
    <xf numFmtId="0" fontId="60" fillId="34" borderId="0" xfId="0" applyNumberFormat="1" applyFont="1" applyFill="1" applyBorder="1" applyAlignment="1" applyProtection="1">
      <alignment vertical="center" wrapText="1"/>
      <protection hidden="1"/>
    </xf>
    <xf numFmtId="0" fontId="35" fillId="33" borderId="120" xfId="0" applyFont="1" applyFill="1" applyBorder="1" applyAlignment="1" applyProtection="1">
      <alignment horizontal="center" vertical="center"/>
      <protection hidden="1"/>
    </xf>
    <xf numFmtId="0" fontId="42" fillId="33" borderId="0" xfId="0" applyFont="1" applyFill="1" applyAlignment="1" applyProtection="1">
      <alignment horizontal="center" vertical="top"/>
      <protection hidden="1"/>
    </xf>
    <xf numFmtId="0" fontId="37" fillId="33" borderId="0" xfId="0" applyFont="1" applyFill="1" applyAlignment="1" applyProtection="1">
      <alignment horizontal="center" vertical="center"/>
      <protection hidden="1"/>
    </xf>
    <xf numFmtId="0" fontId="29" fillId="33" borderId="0" xfId="0" applyFont="1" applyFill="1" applyAlignment="1" applyProtection="1">
      <alignment horizontal="center" vertical="center" shrinkToFit="1"/>
      <protection hidden="1"/>
    </xf>
    <xf numFmtId="0" fontId="36" fillId="33" borderId="0" xfId="0" applyFont="1" applyFill="1" applyAlignment="1" applyProtection="1">
      <alignment horizontal="left" vertical="center" wrapText="1"/>
      <protection hidden="1"/>
    </xf>
    <xf numFmtId="0" fontId="22" fillId="33" borderId="0" xfId="0" applyFont="1" applyFill="1" applyAlignment="1" applyProtection="1">
      <alignment horizontal="center"/>
      <protection hidden="1"/>
    </xf>
    <xf numFmtId="0" fontId="41" fillId="35" borderId="12" xfId="0" applyFont="1" applyFill="1" applyBorder="1" applyAlignment="1" applyProtection="1">
      <alignment horizontal="center" vertical="top"/>
      <protection hidden="1"/>
    </xf>
    <xf numFmtId="0" fontId="41" fillId="35" borderId="16" xfId="0" applyFont="1" applyFill="1" applyBorder="1" applyAlignment="1" applyProtection="1">
      <alignment horizontal="center" vertical="top"/>
      <protection hidden="1"/>
    </xf>
    <xf numFmtId="0" fontId="41" fillId="35" borderId="13" xfId="0" applyFont="1" applyFill="1" applyBorder="1" applyAlignment="1" applyProtection="1">
      <alignment horizontal="center" vertical="top"/>
      <protection hidden="1"/>
    </xf>
    <xf numFmtId="0" fontId="43" fillId="33" borderId="17" xfId="0" applyFont="1" applyFill="1" applyBorder="1" applyAlignment="1" applyProtection="1">
      <alignment horizontal="center"/>
      <protection hidden="1"/>
    </xf>
    <xf numFmtId="0" fontId="24" fillId="44" borderId="107" xfId="51" applyFont="1" applyFill="1" applyBorder="1" applyAlignment="1">
      <alignment horizontal="center" vertical="center"/>
    </xf>
    <xf numFmtId="0" fontId="24" fillId="44" borderId="108" xfId="51" applyFont="1" applyFill="1" applyBorder="1" applyAlignment="1">
      <alignment horizontal="center" vertical="center"/>
    </xf>
    <xf numFmtId="0" fontId="24" fillId="44" borderId="109" xfId="51" applyFont="1" applyFill="1" applyBorder="1" applyAlignment="1">
      <alignment horizontal="center" vertical="center"/>
    </xf>
    <xf numFmtId="0" fontId="24" fillId="45" borderId="107" xfId="51" applyFont="1" applyFill="1" applyBorder="1" applyAlignment="1">
      <alignment horizontal="center" vertical="center"/>
    </xf>
    <xf numFmtId="0" fontId="24" fillId="45" borderId="108" xfId="51" applyFont="1" applyFill="1" applyBorder="1" applyAlignment="1">
      <alignment horizontal="center" vertical="center"/>
    </xf>
    <xf numFmtId="0" fontId="24" fillId="45" borderId="109" xfId="51" applyFont="1" applyFill="1" applyBorder="1" applyAlignment="1">
      <alignment horizontal="center" vertical="center"/>
    </xf>
    <xf numFmtId="0" fontId="24" fillId="53" borderId="111" xfId="51" applyFont="1" applyFill="1" applyBorder="1" applyAlignment="1">
      <alignment horizontal="center" vertical="center" wrapText="1"/>
    </xf>
    <xf numFmtId="0" fontId="24" fillId="53" borderId="112" xfId="51" applyFont="1" applyFill="1" applyBorder="1" applyAlignment="1">
      <alignment horizontal="center" vertical="center" wrapText="1"/>
    </xf>
    <xf numFmtId="0" fontId="24" fillId="53" borderId="113" xfId="51" applyFont="1" applyFill="1" applyBorder="1" applyAlignment="1">
      <alignment horizontal="center" vertical="center" wrapText="1"/>
    </xf>
    <xf numFmtId="0" fontId="24" fillId="39" borderId="111" xfId="51" applyFont="1" applyFill="1" applyBorder="1" applyAlignment="1">
      <alignment horizontal="center" vertical="center" wrapText="1"/>
    </xf>
    <xf numFmtId="0" fontId="24" fillId="39" borderId="112" xfId="51" applyFont="1" applyFill="1" applyBorder="1" applyAlignment="1">
      <alignment horizontal="center" vertical="center" wrapText="1"/>
    </xf>
    <xf numFmtId="0" fontId="24" fillId="39" borderId="113" xfId="51" applyFont="1" applyFill="1" applyBorder="1" applyAlignment="1">
      <alignment horizontal="center" vertical="center" wrapText="1"/>
    </xf>
    <xf numFmtId="0" fontId="36" fillId="33" borderId="114" xfId="0" applyFont="1" applyFill="1" applyBorder="1" applyAlignment="1" applyProtection="1">
      <alignment horizontal="left" vertical="center" wrapText="1"/>
      <protection hidden="1"/>
    </xf>
    <xf numFmtId="0" fontId="36" fillId="33" borderId="69" xfId="0" applyFont="1" applyFill="1" applyBorder="1" applyAlignment="1" applyProtection="1">
      <alignment horizontal="left" vertical="center" wrapText="1"/>
      <protection hidden="1"/>
    </xf>
    <xf numFmtId="0" fontId="36" fillId="33" borderId="70" xfId="0" applyFont="1" applyFill="1" applyBorder="1" applyAlignment="1" applyProtection="1">
      <alignment horizontal="left" vertical="center" wrapText="1"/>
      <protection hidden="1"/>
    </xf>
    <xf numFmtId="0" fontId="36" fillId="33" borderId="114" xfId="0" applyFont="1" applyFill="1" applyBorder="1" applyAlignment="1" applyProtection="1">
      <alignment horizontal="left" vertical="center" wrapText="1" indent="2"/>
      <protection hidden="1"/>
    </xf>
    <xf numFmtId="0" fontId="36" fillId="33" borderId="69" xfId="0" applyFont="1" applyFill="1" applyBorder="1" applyAlignment="1" applyProtection="1">
      <alignment horizontal="left" vertical="center" wrapText="1" indent="2"/>
      <protection hidden="1"/>
    </xf>
    <xf numFmtId="0" fontId="36" fillId="33" borderId="70" xfId="0" applyFont="1" applyFill="1" applyBorder="1" applyAlignment="1" applyProtection="1">
      <alignment horizontal="left" vertical="center" wrapText="1" indent="2"/>
      <protection hidden="1"/>
    </xf>
    <xf numFmtId="0" fontId="36" fillId="33" borderId="118" xfId="0" applyFont="1" applyFill="1" applyBorder="1" applyAlignment="1" applyProtection="1">
      <alignment horizontal="left" vertical="center" wrapText="1"/>
      <protection hidden="1"/>
    </xf>
    <xf numFmtId="0" fontId="36" fillId="33" borderId="67" xfId="0" applyFont="1" applyFill="1" applyBorder="1" applyAlignment="1" applyProtection="1">
      <alignment horizontal="left" vertical="center" wrapText="1"/>
      <protection hidden="1"/>
    </xf>
    <xf numFmtId="0" fontId="36" fillId="33" borderId="68" xfId="0" applyFont="1" applyFill="1" applyBorder="1" applyAlignment="1" applyProtection="1">
      <alignment horizontal="left" vertical="center" wrapText="1"/>
      <protection hidden="1"/>
    </xf>
    <xf numFmtId="0" fontId="36" fillId="33" borderId="119" xfId="0" applyFont="1" applyFill="1" applyBorder="1" applyAlignment="1" applyProtection="1">
      <alignment horizontal="left" vertical="center" wrapText="1"/>
      <protection hidden="1"/>
    </xf>
    <xf numFmtId="0" fontId="36" fillId="33" borderId="71" xfId="0" applyFont="1" applyFill="1" applyBorder="1" applyAlignment="1" applyProtection="1">
      <alignment horizontal="left" vertical="center" wrapText="1"/>
      <protection hidden="1"/>
    </xf>
    <xf numFmtId="0" fontId="36" fillId="33" borderId="72" xfId="0" applyFont="1" applyFill="1" applyBorder="1" applyAlignment="1" applyProtection="1">
      <alignment horizontal="left" vertical="center" wrapText="1"/>
      <protection hidden="1"/>
    </xf>
    <xf numFmtId="0" fontId="47" fillId="35" borderId="21" xfId="0" applyFont="1" applyFill="1" applyBorder="1" applyAlignment="1" applyProtection="1">
      <alignment horizontal="left" vertical="center" wrapText="1"/>
      <protection hidden="1"/>
    </xf>
    <xf numFmtId="0" fontId="47" fillId="35" borderId="43" xfId="0" applyFont="1" applyFill="1" applyBorder="1" applyAlignment="1" applyProtection="1">
      <alignment horizontal="left" vertical="center" wrapText="1"/>
      <protection hidden="1"/>
    </xf>
    <xf numFmtId="0" fontId="25" fillId="35" borderId="30" xfId="0" applyFont="1" applyFill="1" applyBorder="1" applyAlignment="1" applyProtection="1">
      <alignment horizontal="left" wrapText="1"/>
      <protection hidden="1"/>
    </xf>
    <xf numFmtId="0" fontId="25" fillId="35" borderId="31" xfId="0" applyFont="1" applyFill="1" applyBorder="1" applyAlignment="1" applyProtection="1">
      <alignment horizontal="left" wrapText="1"/>
      <protection hidden="1"/>
    </xf>
    <xf numFmtId="0" fontId="35" fillId="35" borderId="101" xfId="0" applyFont="1" applyFill="1" applyBorder="1" applyAlignment="1" applyProtection="1">
      <alignment horizontal="left" vertical="center" wrapText="1"/>
      <protection hidden="1"/>
    </xf>
    <xf numFmtId="0" fontId="35" fillId="35" borderId="11" xfId="0" applyFont="1" applyFill="1" applyBorder="1" applyAlignment="1" applyProtection="1">
      <alignment horizontal="left" vertical="center" wrapText="1"/>
      <protection hidden="1"/>
    </xf>
    <xf numFmtId="0" fontId="25" fillId="43" borderId="101" xfId="0" applyFont="1" applyFill="1" applyBorder="1" applyAlignment="1" applyProtection="1">
      <alignment horizontal="left" vertical="center" wrapText="1"/>
      <protection hidden="1"/>
    </xf>
    <xf numFmtId="0" fontId="25" fillId="43" borderId="11" xfId="0" applyFont="1" applyFill="1" applyBorder="1" applyAlignment="1" applyProtection="1">
      <alignment horizontal="left" vertical="center" wrapText="1"/>
      <protection hidden="1"/>
    </xf>
    <xf numFmtId="0" fontId="25" fillId="43" borderId="37" xfId="0" applyFont="1" applyFill="1" applyBorder="1" applyAlignment="1" applyProtection="1">
      <alignment horizontal="left" vertical="center" wrapText="1"/>
      <protection hidden="1"/>
    </xf>
    <xf numFmtId="0" fontId="33" fillId="43" borderId="12" xfId="42" applyNumberFormat="1" applyFont="1" applyFill="1" applyBorder="1" applyAlignment="1" applyProtection="1">
      <alignment horizontal="left" vertical="center" wrapText="1"/>
      <protection hidden="1"/>
    </xf>
    <xf numFmtId="0" fontId="33" fillId="43" borderId="16" xfId="42" applyNumberFormat="1" applyFont="1" applyFill="1" applyBorder="1" applyAlignment="1" applyProtection="1">
      <alignment horizontal="left" vertical="center" wrapText="1"/>
      <protection hidden="1"/>
    </xf>
    <xf numFmtId="0" fontId="33" fillId="43" borderId="13" xfId="42" applyNumberFormat="1" applyFont="1" applyFill="1" applyBorder="1" applyAlignment="1" applyProtection="1">
      <alignment horizontal="left" vertical="center" wrapText="1"/>
      <protection hidden="1"/>
    </xf>
    <xf numFmtId="0" fontId="33" fillId="43" borderId="12" xfId="0" applyNumberFormat="1" applyFont="1" applyFill="1" applyBorder="1" applyAlignment="1" applyProtection="1">
      <alignment horizontal="left" vertical="center" wrapText="1"/>
      <protection hidden="1"/>
    </xf>
    <xf numFmtId="0" fontId="33" fillId="43" borderId="16" xfId="0" applyNumberFormat="1" applyFont="1" applyFill="1" applyBorder="1" applyAlignment="1" applyProtection="1">
      <alignment horizontal="left" vertical="center" wrapText="1"/>
      <protection hidden="1"/>
    </xf>
    <xf numFmtId="0" fontId="33" fillId="43" borderId="13" xfId="0" applyNumberFormat="1" applyFont="1" applyFill="1" applyBorder="1" applyAlignment="1" applyProtection="1">
      <alignment horizontal="left" vertical="center" wrapText="1"/>
      <protection hidden="1"/>
    </xf>
    <xf numFmtId="0" fontId="26" fillId="37" borderId="59" xfId="0" applyFont="1" applyFill="1" applyBorder="1" applyAlignment="1" applyProtection="1">
      <alignment horizontal="left" vertical="center"/>
      <protection hidden="1"/>
    </xf>
    <xf numFmtId="0" fontId="26" fillId="37" borderId="60" xfId="0" applyFont="1" applyFill="1" applyBorder="1" applyAlignment="1" applyProtection="1">
      <alignment horizontal="left" vertical="center"/>
      <protection hidden="1"/>
    </xf>
    <xf numFmtId="0" fontId="26" fillId="37" borderId="44" xfId="0" applyFont="1" applyFill="1" applyBorder="1" applyAlignment="1" applyProtection="1">
      <alignment horizontal="left" vertical="center"/>
      <protection hidden="1"/>
    </xf>
    <xf numFmtId="3" fontId="26" fillId="37" borderId="30" xfId="0" applyNumberFormat="1" applyFont="1" applyFill="1" applyBorder="1" applyAlignment="1" applyProtection="1">
      <alignment horizontal="left" vertical="center"/>
      <protection hidden="1"/>
    </xf>
    <xf numFmtId="3" fontId="26" fillId="37" borderId="31" xfId="0" applyNumberFormat="1" applyFont="1" applyFill="1" applyBorder="1" applyAlignment="1" applyProtection="1">
      <alignment horizontal="left" vertical="center"/>
      <protection hidden="1"/>
    </xf>
    <xf numFmtId="3" fontId="26" fillId="37" borderId="32" xfId="0" applyNumberFormat="1" applyFont="1" applyFill="1" applyBorder="1" applyAlignment="1" applyProtection="1">
      <alignment horizontal="left" vertical="center"/>
      <protection hidden="1"/>
    </xf>
    <xf numFmtId="0" fontId="25" fillId="37" borderId="101" xfId="0" applyFont="1" applyFill="1" applyBorder="1" applyAlignment="1" applyProtection="1">
      <alignment horizontal="center" vertical="center" textRotation="90" wrapText="1"/>
      <protection hidden="1"/>
    </xf>
    <xf numFmtId="0" fontId="37" fillId="43" borderId="21" xfId="0" applyFont="1" applyFill="1" applyBorder="1" applyAlignment="1" applyProtection="1">
      <alignment horizontal="left" vertical="center" wrapText="1"/>
      <protection hidden="1"/>
    </xf>
    <xf numFmtId="0" fontId="37" fillId="43" borderId="43" xfId="0" applyFont="1" applyFill="1" applyBorder="1" applyAlignment="1" applyProtection="1">
      <alignment horizontal="left" vertical="center" wrapText="1"/>
      <protection hidden="1"/>
    </xf>
    <xf numFmtId="0" fontId="37" fillId="43" borderId="25" xfId="0" applyFont="1" applyFill="1" applyBorder="1" applyAlignment="1" applyProtection="1">
      <alignment horizontal="left" vertical="center" wrapText="1"/>
      <protection hidden="1"/>
    </xf>
    <xf numFmtId="0" fontId="37" fillId="43" borderId="40" xfId="0" applyFont="1" applyFill="1" applyBorder="1" applyAlignment="1" applyProtection="1">
      <alignment horizontal="left" vertical="center" wrapText="1"/>
      <protection hidden="1"/>
    </xf>
    <xf numFmtId="0" fontId="35" fillId="35" borderId="33" xfId="0" applyFont="1" applyFill="1" applyBorder="1" applyAlignment="1" applyProtection="1">
      <alignment horizontal="left" vertical="center" wrapText="1"/>
      <protection hidden="1"/>
    </xf>
    <xf numFmtId="0" fontId="35" fillId="35" borderId="56" xfId="0" applyFont="1" applyFill="1" applyBorder="1" applyAlignment="1" applyProtection="1">
      <alignment horizontal="left" vertical="center" wrapText="1"/>
      <protection hidden="1"/>
    </xf>
    <xf numFmtId="0" fontId="26" fillId="41" borderId="0" xfId="0" applyFont="1" applyFill="1" applyBorder="1" applyAlignment="1" applyProtection="1">
      <alignment horizontal="center" vertical="center" wrapText="1"/>
      <protection hidden="1"/>
    </xf>
    <xf numFmtId="0" fontId="47" fillId="35" borderId="26" xfId="0" applyFont="1" applyFill="1" applyBorder="1" applyAlignment="1" applyProtection="1">
      <alignment horizontal="left" vertical="center"/>
      <protection hidden="1"/>
    </xf>
    <xf numFmtId="0" fontId="47" fillId="35" borderId="27" xfId="0" applyFont="1" applyFill="1" applyBorder="1" applyAlignment="1" applyProtection="1">
      <alignment horizontal="left" vertical="center"/>
      <protection hidden="1"/>
    </xf>
    <xf numFmtId="0" fontId="47" fillId="35" borderId="28" xfId="0" applyFont="1" applyFill="1" applyBorder="1" applyAlignment="1" applyProtection="1">
      <alignment horizontal="left" vertical="center"/>
      <protection hidden="1"/>
    </xf>
    <xf numFmtId="0" fontId="25" fillId="43" borderId="33" xfId="0" applyFont="1" applyFill="1" applyBorder="1" applyAlignment="1" applyProtection="1">
      <alignment horizontal="left" vertical="center" wrapText="1"/>
      <protection hidden="1"/>
    </xf>
    <xf numFmtId="0" fontId="25" fillId="43" borderId="56" xfId="0" applyFont="1" applyFill="1" applyBorder="1" applyAlignment="1" applyProtection="1">
      <alignment horizontal="left" vertical="center" wrapText="1"/>
      <protection hidden="1"/>
    </xf>
    <xf numFmtId="0" fontId="25" fillId="43" borderId="34" xfId="0" applyFont="1" applyFill="1" applyBorder="1" applyAlignment="1" applyProtection="1">
      <alignment horizontal="left" vertical="center" wrapText="1"/>
      <protection hidden="1"/>
    </xf>
    <xf numFmtId="0" fontId="25" fillId="43" borderId="57" xfId="0" applyNumberFormat="1" applyFont="1" applyFill="1" applyBorder="1" applyAlignment="1" applyProtection="1">
      <alignment horizontal="left" vertical="center" wrapText="1"/>
      <protection hidden="1"/>
    </xf>
    <xf numFmtId="0" fontId="25" fillId="43" borderId="58" xfId="0" applyNumberFormat="1" applyFont="1" applyFill="1" applyBorder="1" applyAlignment="1" applyProtection="1">
      <alignment horizontal="left" vertical="center" wrapText="1"/>
      <protection hidden="1"/>
    </xf>
    <xf numFmtId="0" fontId="25" fillId="43" borderId="110" xfId="0" applyNumberFormat="1" applyFont="1" applyFill="1" applyBorder="1" applyAlignment="1" applyProtection="1">
      <alignment horizontal="left" vertical="center" wrapText="1"/>
      <protection hidden="1"/>
    </xf>
    <xf numFmtId="0" fontId="30" fillId="47" borderId="43" xfId="0" applyFont="1" applyFill="1" applyBorder="1" applyAlignment="1" applyProtection="1">
      <alignment horizontal="center" vertical="center" wrapText="1"/>
      <protection hidden="1"/>
    </xf>
    <xf numFmtId="0" fontId="33" fillId="33" borderId="16" xfId="0" applyFont="1" applyFill="1" applyBorder="1" applyAlignment="1" applyProtection="1">
      <alignment horizontal="left" vertical="center" wrapText="1"/>
      <protection hidden="1"/>
    </xf>
    <xf numFmtId="0" fontId="33" fillId="33" borderId="64" xfId="0" applyFont="1" applyFill="1" applyBorder="1" applyAlignment="1" applyProtection="1">
      <alignment horizontal="left" vertical="center" wrapText="1"/>
      <protection hidden="1"/>
    </xf>
    <xf numFmtId="0" fontId="33" fillId="48" borderId="16" xfId="0" applyFont="1" applyFill="1" applyBorder="1" applyAlignment="1" applyProtection="1">
      <alignment horizontal="left" vertical="center" wrapText="1"/>
      <protection hidden="1"/>
    </xf>
    <xf numFmtId="0" fontId="33" fillId="48" borderId="64" xfId="0" applyFont="1" applyFill="1" applyBorder="1" applyAlignment="1" applyProtection="1">
      <alignment horizontal="left" vertical="center" wrapText="1"/>
      <protection hidden="1"/>
    </xf>
    <xf numFmtId="164" fontId="30" fillId="46" borderId="43" xfId="0" applyNumberFormat="1" applyFont="1" applyFill="1" applyBorder="1" applyAlignment="1" applyProtection="1">
      <alignment horizontal="center" vertical="center"/>
      <protection hidden="1"/>
    </xf>
    <xf numFmtId="0" fontId="33" fillId="48" borderId="20" xfId="0" applyFont="1" applyFill="1" applyBorder="1" applyAlignment="1" applyProtection="1">
      <alignment vertical="center" wrapText="1"/>
      <protection hidden="1"/>
    </xf>
    <xf numFmtId="0" fontId="33" fillId="48" borderId="38" xfId="0" applyFont="1" applyFill="1" applyBorder="1" applyAlignment="1" applyProtection="1">
      <alignment horizontal="left" vertical="center" wrapText="1"/>
      <protection hidden="1"/>
    </xf>
    <xf numFmtId="0" fontId="33" fillId="48" borderId="13" xfId="0" applyFont="1" applyFill="1" applyBorder="1" applyAlignment="1" applyProtection="1">
      <alignment horizontal="left" vertical="center" wrapText="1"/>
      <protection hidden="1"/>
    </xf>
    <xf numFmtId="0" fontId="55" fillId="47" borderId="38" xfId="0" applyFont="1" applyFill="1" applyBorder="1" applyAlignment="1" applyProtection="1">
      <alignment horizontal="center" vertical="center"/>
      <protection hidden="1"/>
    </xf>
    <xf numFmtId="0" fontId="55" fillId="47" borderId="16" xfId="0" applyFont="1" applyFill="1" applyBorder="1" applyAlignment="1" applyProtection="1">
      <alignment horizontal="center" vertical="center"/>
      <protection hidden="1"/>
    </xf>
    <xf numFmtId="0" fontId="55" fillId="47" borderId="89" xfId="0" applyFont="1" applyFill="1" applyBorder="1" applyAlignment="1" applyProtection="1">
      <alignment horizontal="center" vertical="center"/>
      <protection hidden="1"/>
    </xf>
    <xf numFmtId="0" fontId="31" fillId="47" borderId="83" xfId="42" applyNumberFormat="1" applyFont="1" applyFill="1" applyBorder="1" applyAlignment="1" applyProtection="1">
      <alignment horizontal="center" textRotation="90" wrapText="1"/>
      <protection hidden="1"/>
    </xf>
    <xf numFmtId="0" fontId="31" fillId="47" borderId="42" xfId="42" applyNumberFormat="1" applyFont="1" applyFill="1" applyBorder="1" applyAlignment="1" applyProtection="1">
      <alignment horizontal="center" textRotation="90" wrapText="1"/>
      <protection hidden="1"/>
    </xf>
    <xf numFmtId="0" fontId="31" fillId="47" borderId="93" xfId="42" applyNumberFormat="1" applyFont="1" applyFill="1" applyBorder="1" applyAlignment="1" applyProtection="1">
      <alignment horizontal="center" textRotation="90" wrapText="1"/>
      <protection hidden="1"/>
    </xf>
    <xf numFmtId="0" fontId="31" fillId="47" borderId="94" xfId="42" applyNumberFormat="1" applyFont="1" applyFill="1" applyBorder="1" applyAlignment="1" applyProtection="1">
      <alignment horizontal="center" textRotation="90" wrapText="1"/>
      <protection hidden="1"/>
    </xf>
    <xf numFmtId="0" fontId="31" fillId="47" borderId="98" xfId="0" applyNumberFormat="1" applyFont="1" applyFill="1" applyBorder="1" applyAlignment="1" applyProtection="1">
      <alignment horizontal="center" textRotation="90" wrapText="1"/>
      <protection hidden="1"/>
    </xf>
    <xf numFmtId="0" fontId="31" fillId="47" borderId="81" xfId="0" applyNumberFormat="1" applyFont="1" applyFill="1" applyBorder="1" applyAlignment="1" applyProtection="1">
      <alignment horizontal="center" textRotation="90" wrapText="1"/>
      <protection hidden="1"/>
    </xf>
    <xf numFmtId="0" fontId="33" fillId="48" borderId="61" xfId="0" applyFont="1" applyFill="1" applyBorder="1" applyAlignment="1" applyProtection="1">
      <alignment horizontal="left" vertical="center" wrapText="1"/>
      <protection hidden="1"/>
    </xf>
    <xf numFmtId="0" fontId="33" fillId="48" borderId="60" xfId="0" applyFont="1" applyFill="1" applyBorder="1" applyAlignment="1" applyProtection="1">
      <alignment horizontal="left" vertical="center" wrapText="1"/>
      <protection hidden="1"/>
    </xf>
    <xf numFmtId="0" fontId="33" fillId="48" borderId="44" xfId="0" applyFont="1" applyFill="1" applyBorder="1" applyAlignment="1" applyProtection="1">
      <alignment horizontal="left" vertical="center" wrapText="1"/>
      <protection hidden="1"/>
    </xf>
    <xf numFmtId="0" fontId="33" fillId="48" borderId="65" xfId="0" applyFont="1" applyFill="1" applyBorder="1" applyAlignment="1" applyProtection="1">
      <alignment horizontal="left" vertical="center" wrapText="1"/>
      <protection hidden="1"/>
    </xf>
    <xf numFmtId="3" fontId="48" fillId="47" borderId="24" xfId="0" applyNumberFormat="1" applyFont="1" applyFill="1" applyBorder="1" applyAlignment="1" applyProtection="1">
      <alignment horizontal="center" vertical="center" wrapText="1"/>
      <protection hidden="1"/>
    </xf>
    <xf numFmtId="3" fontId="48" fillId="47" borderId="41" xfId="0" applyNumberFormat="1" applyFont="1" applyFill="1" applyBorder="1" applyAlignment="1" applyProtection="1">
      <alignment horizontal="center" vertical="center" wrapText="1"/>
      <protection hidden="1"/>
    </xf>
    <xf numFmtId="3" fontId="48" fillId="47" borderId="52" xfId="0" applyNumberFormat="1" applyFont="1" applyFill="1" applyBorder="1" applyAlignment="1" applyProtection="1">
      <alignment horizontal="center" vertical="center" wrapText="1"/>
      <protection hidden="1"/>
    </xf>
    <xf numFmtId="0" fontId="33" fillId="48" borderId="38" xfId="0" applyFont="1" applyFill="1" applyBorder="1" applyAlignment="1" applyProtection="1">
      <alignment horizontal="left" vertical="top" wrapText="1"/>
      <protection hidden="1"/>
    </xf>
    <xf numFmtId="0" fontId="33" fillId="48" borderId="16" xfId="0" applyFont="1" applyFill="1" applyBorder="1" applyAlignment="1" applyProtection="1">
      <alignment horizontal="left" vertical="top" wrapText="1"/>
      <protection hidden="1"/>
    </xf>
    <xf numFmtId="0" fontId="33" fillId="48" borderId="13" xfId="0" applyFont="1" applyFill="1" applyBorder="1" applyAlignment="1" applyProtection="1">
      <alignment horizontal="left" vertical="top" wrapText="1"/>
      <protection hidden="1"/>
    </xf>
    <xf numFmtId="0" fontId="54" fillId="47" borderId="35" xfId="0" applyFont="1" applyFill="1" applyBorder="1" applyAlignment="1" applyProtection="1">
      <alignment horizontal="center" wrapText="1"/>
      <protection hidden="1"/>
    </xf>
    <xf numFmtId="0" fontId="54" fillId="47" borderId="0" xfId="0" applyFont="1" applyFill="1" applyBorder="1" applyAlignment="1" applyProtection="1">
      <alignment horizontal="center" wrapText="1"/>
      <protection hidden="1"/>
    </xf>
    <xf numFmtId="0" fontId="54" fillId="47" borderId="36" xfId="0" applyFont="1" applyFill="1" applyBorder="1" applyAlignment="1" applyProtection="1">
      <alignment horizontal="center" wrapText="1"/>
      <protection hidden="1"/>
    </xf>
    <xf numFmtId="0" fontId="38" fillId="46" borderId="21" xfId="0" applyFont="1" applyFill="1" applyBorder="1" applyAlignment="1" applyProtection="1">
      <alignment vertical="center"/>
      <protection hidden="1"/>
    </xf>
    <xf numFmtId="0" fontId="38" fillId="46" borderId="43" xfId="0" applyFont="1" applyFill="1" applyBorder="1" applyAlignment="1" applyProtection="1">
      <alignment vertical="center"/>
      <protection hidden="1"/>
    </xf>
    <xf numFmtId="0" fontId="53" fillId="47" borderId="26" xfId="0" applyFont="1" applyFill="1" applyBorder="1" applyAlignment="1" applyProtection="1">
      <alignment horizontal="center" vertical="center" wrapText="1"/>
      <protection hidden="1"/>
    </xf>
    <xf numFmtId="0" fontId="53" fillId="47" borderId="27" xfId="0" applyFont="1" applyFill="1" applyBorder="1" applyAlignment="1" applyProtection="1">
      <alignment horizontal="center" vertical="center" wrapText="1"/>
      <protection hidden="1"/>
    </xf>
    <xf numFmtId="0" fontId="53" fillId="47" borderId="28" xfId="0" applyFont="1" applyFill="1" applyBorder="1" applyAlignment="1" applyProtection="1">
      <alignment horizontal="center" vertical="center" wrapText="1"/>
      <protection hidden="1"/>
    </xf>
    <xf numFmtId="0" fontId="53" fillId="47" borderId="35" xfId="0" applyFont="1" applyFill="1" applyBorder="1" applyAlignment="1" applyProtection="1">
      <alignment horizontal="center" vertical="center" wrapText="1"/>
      <protection hidden="1"/>
    </xf>
    <xf numFmtId="0" fontId="53" fillId="47" borderId="0" xfId="0" applyFont="1" applyFill="1" applyBorder="1" applyAlignment="1" applyProtection="1">
      <alignment horizontal="center" vertical="center" wrapText="1"/>
      <protection hidden="1"/>
    </xf>
    <xf numFmtId="0" fontId="53" fillId="47" borderId="36" xfId="0" applyFont="1" applyFill="1" applyBorder="1" applyAlignment="1" applyProtection="1">
      <alignment horizontal="center" vertical="center" wrapText="1"/>
      <protection hidden="1"/>
    </xf>
    <xf numFmtId="0" fontId="53" fillId="47" borderId="29" xfId="0" applyFont="1" applyFill="1" applyBorder="1" applyAlignment="1" applyProtection="1">
      <alignment horizontal="center" vertical="center" wrapText="1"/>
      <protection hidden="1"/>
    </xf>
    <xf numFmtId="0" fontId="53" fillId="47" borderId="25" xfId="0" applyFont="1" applyFill="1" applyBorder="1" applyAlignment="1" applyProtection="1">
      <alignment horizontal="center" vertical="center" wrapText="1"/>
      <protection hidden="1"/>
    </xf>
    <xf numFmtId="0" fontId="53" fillId="47" borderId="40" xfId="0" applyFont="1" applyFill="1" applyBorder="1" applyAlignment="1" applyProtection="1">
      <alignment horizontal="center" vertical="center" wrapText="1"/>
      <protection hidden="1"/>
    </xf>
    <xf numFmtId="0" fontId="38" fillId="46" borderId="12" xfId="0" applyNumberFormat="1" applyFont="1" applyFill="1" applyBorder="1" applyAlignment="1" applyProtection="1">
      <alignment horizontal="center" vertical="center" wrapText="1"/>
      <protection hidden="1"/>
    </xf>
    <xf numFmtId="0" fontId="38" fillId="46" borderId="13" xfId="0" applyNumberFormat="1" applyFont="1" applyFill="1" applyBorder="1" applyAlignment="1" applyProtection="1">
      <alignment horizontal="center" vertical="center" wrapText="1"/>
      <protection hidden="1"/>
    </xf>
    <xf numFmtId="0" fontId="31" fillId="47" borderId="91" xfId="0" applyNumberFormat="1" applyFont="1" applyFill="1" applyBorder="1" applyAlignment="1" applyProtection="1">
      <alignment horizontal="center" textRotation="90"/>
      <protection hidden="1"/>
    </xf>
    <xf numFmtId="0" fontId="31" fillId="47" borderId="92" xfId="0" applyNumberFormat="1" applyFont="1" applyFill="1" applyBorder="1" applyAlignment="1" applyProtection="1">
      <alignment horizontal="center" textRotation="90"/>
      <protection hidden="1"/>
    </xf>
    <xf numFmtId="0" fontId="55" fillId="47" borderId="19" xfId="0" applyFont="1" applyFill="1" applyBorder="1" applyAlignment="1" applyProtection="1">
      <alignment horizontal="center" vertical="center"/>
      <protection hidden="1"/>
    </xf>
    <xf numFmtId="0" fontId="31" fillId="47" borderId="90" xfId="42" applyNumberFormat="1" applyFont="1" applyFill="1" applyBorder="1" applyAlignment="1" applyProtection="1">
      <alignment horizontal="center" textRotation="90" wrapText="1"/>
      <protection hidden="1"/>
    </xf>
    <xf numFmtId="0" fontId="31" fillId="47" borderId="49" xfId="42" applyNumberFormat="1" applyFont="1" applyFill="1" applyBorder="1" applyAlignment="1" applyProtection="1">
      <alignment horizontal="center" textRotation="90" wrapText="1"/>
      <protection hidden="1"/>
    </xf>
    <xf numFmtId="0" fontId="48" fillId="47" borderId="24" xfId="42" applyNumberFormat="1" applyFont="1" applyFill="1" applyBorder="1" applyAlignment="1" applyProtection="1">
      <alignment horizontal="center" vertical="center" wrapText="1"/>
      <protection hidden="1"/>
    </xf>
    <xf numFmtId="0" fontId="48" fillId="47" borderId="41" xfId="42" applyNumberFormat="1" applyFont="1" applyFill="1" applyBorder="1" applyAlignment="1" applyProtection="1">
      <alignment horizontal="center" vertical="center" wrapText="1"/>
      <protection hidden="1"/>
    </xf>
    <xf numFmtId="0" fontId="48" fillId="47" borderId="29" xfId="0" applyFont="1" applyFill="1" applyBorder="1" applyAlignment="1" applyProtection="1">
      <alignment horizontal="center" vertical="center" wrapText="1"/>
      <protection hidden="1"/>
    </xf>
    <xf numFmtId="0" fontId="48" fillId="47" borderId="40" xfId="0" applyFont="1" applyFill="1" applyBorder="1" applyAlignment="1" applyProtection="1">
      <alignment horizontal="center" vertical="center" wrapText="1"/>
      <protection hidden="1"/>
    </xf>
    <xf numFmtId="0" fontId="48" fillId="47" borderId="24" xfId="0" applyFont="1" applyFill="1" applyBorder="1" applyAlignment="1" applyProtection="1">
      <alignment horizontal="center" vertical="center" wrapText="1"/>
      <protection hidden="1"/>
    </xf>
    <xf numFmtId="0" fontId="48" fillId="47" borderId="41" xfId="0" applyFont="1" applyFill="1" applyBorder="1" applyAlignment="1" applyProtection="1">
      <alignment horizontal="center" vertical="center" wrapText="1"/>
      <protection hidden="1"/>
    </xf>
    <xf numFmtId="0" fontId="48" fillId="47" borderId="52" xfId="42" applyNumberFormat="1" applyFont="1" applyFill="1" applyBorder="1" applyAlignment="1" applyProtection="1">
      <alignment horizontal="center" vertical="center" wrapText="1"/>
      <protection hidden="1"/>
    </xf>
    <xf numFmtId="0" fontId="48" fillId="47" borderId="45" xfId="42" applyNumberFormat="1" applyFont="1" applyFill="1" applyBorder="1" applyAlignment="1" applyProtection="1">
      <alignment horizontal="center" vertical="center" wrapText="1"/>
      <protection hidden="1"/>
    </xf>
    <xf numFmtId="0" fontId="48" fillId="47" borderId="46" xfId="42" applyNumberFormat="1" applyFont="1" applyFill="1" applyBorder="1" applyAlignment="1" applyProtection="1">
      <alignment horizontal="center" vertical="center" wrapText="1"/>
      <protection hidden="1"/>
    </xf>
    <xf numFmtId="0" fontId="48" fillId="47" borderId="115" xfId="42" applyNumberFormat="1" applyFont="1" applyFill="1" applyBorder="1" applyAlignment="1" applyProtection="1">
      <alignment horizontal="center" vertical="center" wrapText="1"/>
      <protection hidden="1"/>
    </xf>
    <xf numFmtId="164" fontId="30" fillId="46" borderId="98" xfId="0" applyNumberFormat="1" applyFont="1" applyFill="1" applyBorder="1" applyAlignment="1" applyProtection="1">
      <alignment horizontal="right" vertical="center" indent="3"/>
      <protection hidden="1"/>
    </xf>
    <xf numFmtId="164" fontId="30" fillId="46" borderId="117" xfId="0" applyNumberFormat="1" applyFont="1" applyFill="1" applyBorder="1" applyAlignment="1" applyProtection="1">
      <alignment horizontal="right" vertical="center" indent="3"/>
      <protection hidden="1"/>
    </xf>
    <xf numFmtId="164" fontId="30" fillId="46" borderId="102" xfId="0" applyNumberFormat="1" applyFont="1" applyFill="1" applyBorder="1" applyAlignment="1" applyProtection="1">
      <alignment horizontal="right" vertical="center" indent="3"/>
      <protection hidden="1"/>
    </xf>
    <xf numFmtId="164" fontId="30" fillId="46" borderId="116" xfId="0" applyNumberFormat="1" applyFont="1" applyFill="1" applyBorder="1" applyAlignment="1" applyProtection="1">
      <alignment horizontal="right" vertical="center" indent="3"/>
      <protection hidden="1"/>
    </xf>
    <xf numFmtId="0" fontId="30" fillId="46" borderId="21" xfId="0" applyFont="1" applyFill="1" applyBorder="1" applyAlignment="1" applyProtection="1">
      <alignment horizontal="center" vertical="center" wrapText="1"/>
      <protection hidden="1"/>
    </xf>
    <xf numFmtId="0" fontId="30" fillId="46" borderId="43" xfId="0" applyFont="1" applyFill="1" applyBorder="1" applyAlignment="1" applyProtection="1">
      <alignment horizontal="center" vertical="center" wrapText="1"/>
      <protection hidden="1"/>
    </xf>
    <xf numFmtId="0" fontId="38" fillId="46" borderId="14" xfId="0" applyFont="1" applyFill="1" applyBorder="1" applyAlignment="1" applyProtection="1">
      <alignment horizontal="center" vertical="center" wrapText="1"/>
      <protection hidden="1"/>
    </xf>
    <xf numFmtId="0" fontId="33" fillId="47" borderId="11" xfId="0" applyFont="1" applyFill="1" applyBorder="1" applyAlignment="1" applyProtection="1">
      <alignment horizontal="center" vertical="center" wrapText="1"/>
      <protection hidden="1"/>
    </xf>
    <xf numFmtId="0" fontId="48" fillId="47" borderId="52" xfId="0" applyFont="1" applyFill="1" applyBorder="1" applyAlignment="1" applyProtection="1">
      <alignment horizontal="center" vertical="center" wrapText="1"/>
      <protection hidden="1"/>
    </xf>
    <xf numFmtId="0" fontId="48" fillId="47" borderId="26" xfId="42" applyNumberFormat="1" applyFont="1" applyFill="1" applyBorder="1" applyAlignment="1" applyProtection="1">
      <alignment horizontal="center" vertical="center" wrapText="1"/>
      <protection hidden="1"/>
    </xf>
    <xf numFmtId="0" fontId="48" fillId="47" borderId="35" xfId="42" applyNumberFormat="1" applyFont="1" applyFill="1" applyBorder="1" applyAlignment="1" applyProtection="1">
      <alignment horizontal="center" vertical="center" wrapText="1"/>
      <protection hidden="1"/>
    </xf>
    <xf numFmtId="0" fontId="48" fillId="47" borderId="29" xfId="42" applyNumberFormat="1" applyFont="1" applyFill="1" applyBorder="1" applyAlignment="1" applyProtection="1">
      <alignment horizontal="center" vertical="center" wrapText="1"/>
      <protection hidden="1"/>
    </xf>
    <xf numFmtId="165" fontId="33" fillId="47" borderId="12" xfId="0" applyNumberFormat="1" applyFont="1" applyFill="1" applyBorder="1" applyAlignment="1" applyProtection="1">
      <alignment horizontal="center" vertical="center" wrapText="1"/>
      <protection hidden="1"/>
    </xf>
    <xf numFmtId="165" fontId="33" fillId="47" borderId="13" xfId="0" applyNumberFormat="1" applyFont="1" applyFill="1" applyBorder="1" applyAlignment="1" applyProtection="1">
      <alignment horizontal="center" vertical="center" wrapText="1"/>
      <protection hidden="1"/>
    </xf>
    <xf numFmtId="0" fontId="38" fillId="46" borderId="12" xfId="0" applyFont="1" applyFill="1" applyBorder="1" applyAlignment="1" applyProtection="1">
      <alignment horizontal="center" vertical="center" wrapText="1"/>
      <protection hidden="1"/>
    </xf>
    <xf numFmtId="0" fontId="38" fillId="46" borderId="13" xfId="0" applyFont="1" applyFill="1" applyBorder="1" applyAlignment="1" applyProtection="1">
      <alignment horizontal="center" vertical="center" wrapText="1"/>
      <protection hidden="1"/>
    </xf>
    <xf numFmtId="165" fontId="33" fillId="47" borderId="16" xfId="0" applyNumberFormat="1" applyFont="1" applyFill="1" applyBorder="1" applyAlignment="1" applyProtection="1">
      <alignment horizontal="center" vertical="center" wrapText="1"/>
      <protection hidden="1"/>
    </xf>
    <xf numFmtId="0" fontId="38" fillId="46" borderId="16" xfId="0" applyFont="1" applyFill="1" applyBorder="1" applyAlignment="1" applyProtection="1">
      <alignment horizontal="center" vertical="center" wrapText="1"/>
      <protection hidden="1"/>
    </xf>
    <xf numFmtId="0" fontId="33" fillId="49" borderId="63" xfId="0" applyFont="1" applyFill="1" applyBorder="1" applyAlignment="1" applyProtection="1">
      <alignment horizontal="left" vertical="center" wrapText="1"/>
      <protection hidden="1"/>
    </xf>
    <xf numFmtId="0" fontId="33" fillId="49" borderId="58" xfId="0" applyFont="1" applyFill="1" applyBorder="1" applyAlignment="1" applyProtection="1">
      <alignment horizontal="left" vertical="center" wrapText="1"/>
      <protection hidden="1"/>
    </xf>
    <xf numFmtId="0" fontId="33" fillId="49" borderId="110" xfId="0" applyFont="1" applyFill="1" applyBorder="1" applyAlignment="1" applyProtection="1">
      <alignment horizontal="left" vertical="center" wrapText="1"/>
      <protection hidden="1"/>
    </xf>
    <xf numFmtId="0" fontId="33" fillId="49" borderId="16" xfId="0" applyFont="1" applyFill="1" applyBorder="1" applyAlignment="1" applyProtection="1">
      <alignment horizontal="left" vertical="center" wrapText="1"/>
      <protection hidden="1"/>
    </xf>
    <xf numFmtId="0" fontId="33" fillId="49" borderId="64" xfId="0" applyFont="1" applyFill="1" applyBorder="1" applyAlignment="1" applyProtection="1">
      <alignment horizontal="left" vertical="center" wrapText="1"/>
      <protection hidden="1"/>
    </xf>
    <xf numFmtId="0" fontId="33" fillId="49" borderId="38" xfId="0" applyFont="1" applyFill="1" applyBorder="1" applyAlignment="1" applyProtection="1">
      <alignment horizontal="left" vertical="center" wrapText="1"/>
      <protection hidden="1"/>
    </xf>
    <xf numFmtId="0" fontId="33" fillId="49" borderId="13" xfId="0" applyFont="1" applyFill="1" applyBorder="1" applyAlignment="1" applyProtection="1">
      <alignment horizontal="left" vertical="center" wrapText="1"/>
      <protection hidden="1"/>
    </xf>
    <xf numFmtId="164" fontId="30" fillId="50" borderId="43" xfId="0" applyNumberFormat="1" applyFont="1" applyFill="1" applyBorder="1" applyAlignment="1" applyProtection="1">
      <alignment horizontal="center" vertical="center"/>
      <protection hidden="1"/>
    </xf>
    <xf numFmtId="0" fontId="31" fillId="40" borderId="91" xfId="0" applyNumberFormat="1" applyFont="1" applyFill="1" applyBorder="1" applyAlignment="1" applyProtection="1">
      <alignment horizontal="center" textRotation="90"/>
      <protection hidden="1"/>
    </xf>
    <xf numFmtId="0" fontId="31" fillId="40" borderId="92" xfId="0" applyNumberFormat="1" applyFont="1" applyFill="1" applyBorder="1" applyAlignment="1" applyProtection="1">
      <alignment horizontal="center" textRotation="90"/>
      <protection hidden="1"/>
    </xf>
    <xf numFmtId="0" fontId="54" fillId="40" borderId="35" xfId="0" applyFont="1" applyFill="1" applyBorder="1" applyAlignment="1" applyProtection="1">
      <alignment horizontal="center" vertical="top" wrapText="1"/>
      <protection hidden="1"/>
    </xf>
    <xf numFmtId="0" fontId="54" fillId="40" borderId="0" xfId="0" applyFont="1" applyFill="1" applyBorder="1" applyAlignment="1" applyProtection="1">
      <alignment horizontal="center" vertical="top" wrapText="1"/>
      <protection hidden="1"/>
    </xf>
    <xf numFmtId="0" fontId="54" fillId="40" borderId="36" xfId="0" applyFont="1" applyFill="1" applyBorder="1" applyAlignment="1" applyProtection="1">
      <alignment horizontal="center" vertical="top" wrapText="1"/>
      <protection hidden="1"/>
    </xf>
    <xf numFmtId="0" fontId="31" fillId="40" borderId="83" xfId="42" applyNumberFormat="1" applyFont="1" applyFill="1" applyBorder="1" applyAlignment="1" applyProtection="1">
      <alignment horizontal="center" textRotation="90" wrapText="1"/>
      <protection hidden="1"/>
    </xf>
    <xf numFmtId="0" fontId="31" fillId="40" borderId="42" xfId="42" applyNumberFormat="1" applyFont="1" applyFill="1" applyBorder="1" applyAlignment="1" applyProtection="1">
      <alignment horizontal="center" textRotation="90" wrapText="1"/>
      <protection hidden="1"/>
    </xf>
    <xf numFmtId="0" fontId="31" fillId="40" borderId="90" xfId="42" applyNumberFormat="1" applyFont="1" applyFill="1" applyBorder="1" applyAlignment="1" applyProtection="1">
      <alignment horizontal="center" textRotation="90" wrapText="1"/>
      <protection hidden="1"/>
    </xf>
    <xf numFmtId="0" fontId="31" fillId="40" borderId="49" xfId="42" applyNumberFormat="1" applyFont="1" applyFill="1" applyBorder="1" applyAlignment="1" applyProtection="1">
      <alignment horizontal="center" textRotation="90" wrapText="1"/>
      <protection hidden="1"/>
    </xf>
    <xf numFmtId="0" fontId="53" fillId="40" borderId="26" xfId="0" applyFont="1" applyFill="1" applyBorder="1" applyAlignment="1" applyProtection="1">
      <alignment horizontal="center" vertical="center" wrapText="1"/>
      <protection hidden="1"/>
    </xf>
    <xf numFmtId="0" fontId="53" fillId="40" borderId="27" xfId="0" applyFont="1" applyFill="1" applyBorder="1" applyAlignment="1" applyProtection="1">
      <alignment horizontal="center" vertical="center" wrapText="1"/>
      <protection hidden="1"/>
    </xf>
    <xf numFmtId="0" fontId="53" fillId="40" borderId="28" xfId="0" applyFont="1" applyFill="1" applyBorder="1" applyAlignment="1" applyProtection="1">
      <alignment horizontal="center" vertical="center" wrapText="1"/>
      <protection hidden="1"/>
    </xf>
    <xf numFmtId="0" fontId="53" fillId="40" borderId="35" xfId="0" applyFont="1" applyFill="1" applyBorder="1" applyAlignment="1" applyProtection="1">
      <alignment horizontal="center" vertical="center" wrapText="1"/>
      <protection hidden="1"/>
    </xf>
    <xf numFmtId="0" fontId="53" fillId="40" borderId="0" xfId="0" applyFont="1" applyFill="1" applyBorder="1" applyAlignment="1" applyProtection="1">
      <alignment horizontal="center" vertical="center" wrapText="1"/>
      <protection hidden="1"/>
    </xf>
    <xf numFmtId="0" fontId="53" fillId="40" borderId="36" xfId="0" applyFont="1" applyFill="1" applyBorder="1" applyAlignment="1" applyProtection="1">
      <alignment horizontal="center" vertical="center" wrapText="1"/>
      <protection hidden="1"/>
    </xf>
    <xf numFmtId="0" fontId="53" fillId="40" borderId="29" xfId="0" applyFont="1" applyFill="1" applyBorder="1" applyAlignment="1" applyProtection="1">
      <alignment horizontal="center" vertical="center" wrapText="1"/>
      <protection hidden="1"/>
    </xf>
    <xf numFmtId="0" fontId="53" fillId="40" borderId="25" xfId="0" applyFont="1" applyFill="1" applyBorder="1" applyAlignment="1" applyProtection="1">
      <alignment horizontal="center" vertical="center" wrapText="1"/>
      <protection hidden="1"/>
    </xf>
    <xf numFmtId="0" fontId="53" fillId="40" borderId="40" xfId="0" applyFont="1" applyFill="1" applyBorder="1" applyAlignment="1" applyProtection="1">
      <alignment horizontal="center" vertical="center" wrapText="1"/>
      <protection hidden="1"/>
    </xf>
    <xf numFmtId="3" fontId="48" fillId="40" borderId="24" xfId="0" applyNumberFormat="1" applyFont="1" applyFill="1" applyBorder="1" applyAlignment="1" applyProtection="1">
      <alignment horizontal="center" vertical="center" wrapText="1"/>
      <protection hidden="1"/>
    </xf>
    <xf numFmtId="3" fontId="48" fillId="40" borderId="41" xfId="0" applyNumberFormat="1" applyFont="1" applyFill="1" applyBorder="1" applyAlignment="1" applyProtection="1">
      <alignment horizontal="center" vertical="center" wrapText="1"/>
      <protection hidden="1"/>
    </xf>
    <xf numFmtId="3" fontId="48" fillId="40" borderId="52" xfId="0" applyNumberFormat="1" applyFont="1" applyFill="1" applyBorder="1" applyAlignment="1" applyProtection="1">
      <alignment horizontal="center" vertical="center" wrapText="1"/>
      <protection hidden="1"/>
    </xf>
    <xf numFmtId="0" fontId="48" fillId="40" borderId="24" xfId="42" applyNumberFormat="1" applyFont="1" applyFill="1" applyBorder="1" applyAlignment="1" applyProtection="1">
      <alignment horizontal="center" vertical="center" wrapText="1"/>
      <protection hidden="1"/>
    </xf>
    <xf numFmtId="0" fontId="48" fillId="40" borderId="41" xfId="42" applyNumberFormat="1" applyFont="1" applyFill="1" applyBorder="1" applyAlignment="1" applyProtection="1">
      <alignment horizontal="center" vertical="center" wrapText="1"/>
      <protection hidden="1"/>
    </xf>
    <xf numFmtId="0" fontId="48" fillId="40" borderId="52" xfId="42" applyNumberFormat="1" applyFont="1" applyFill="1" applyBorder="1" applyAlignment="1" applyProtection="1">
      <alignment horizontal="center" vertical="center" wrapText="1"/>
      <protection hidden="1"/>
    </xf>
    <xf numFmtId="0" fontId="31" fillId="40" borderId="98" xfId="0" applyNumberFormat="1" applyFont="1" applyFill="1" applyBorder="1" applyAlignment="1" applyProtection="1">
      <alignment horizontal="center" textRotation="90" wrapText="1"/>
      <protection hidden="1"/>
    </xf>
    <xf numFmtId="0" fontId="31" fillId="40" borderId="81" xfId="0" applyNumberFormat="1" applyFont="1" applyFill="1" applyBorder="1" applyAlignment="1" applyProtection="1">
      <alignment horizontal="center" textRotation="90" wrapText="1"/>
      <protection hidden="1"/>
    </xf>
    <xf numFmtId="0" fontId="33" fillId="49" borderId="97" xfId="0" applyFont="1" applyFill="1" applyBorder="1" applyAlignment="1" applyProtection="1">
      <alignment horizontal="left" vertical="center" wrapText="1"/>
      <protection hidden="1"/>
    </xf>
    <xf numFmtId="0" fontId="48" fillId="40" borderId="26" xfId="42" applyNumberFormat="1" applyFont="1" applyFill="1" applyBorder="1" applyAlignment="1" applyProtection="1">
      <alignment horizontal="center" vertical="center" wrapText="1"/>
      <protection hidden="1"/>
    </xf>
    <xf numFmtId="0" fontId="48" fillId="40" borderId="35" xfId="42" applyNumberFormat="1" applyFont="1" applyFill="1" applyBorder="1" applyAlignment="1" applyProtection="1">
      <alignment horizontal="center" vertical="center" wrapText="1"/>
      <protection hidden="1"/>
    </xf>
    <xf numFmtId="0" fontId="48" fillId="40" borderId="29" xfId="42" applyNumberFormat="1" applyFont="1" applyFill="1" applyBorder="1" applyAlignment="1" applyProtection="1">
      <alignment horizontal="center" vertical="center" wrapText="1"/>
      <protection hidden="1"/>
    </xf>
    <xf numFmtId="0" fontId="55" fillId="40" borderId="38" xfId="0" applyFont="1" applyFill="1" applyBorder="1" applyAlignment="1" applyProtection="1">
      <alignment horizontal="center" vertical="center"/>
      <protection hidden="1"/>
    </xf>
    <xf numFmtId="0" fontId="55" fillId="40" borderId="16" xfId="0" applyFont="1" applyFill="1" applyBorder="1" applyAlignment="1" applyProtection="1">
      <alignment horizontal="center" vertical="center"/>
      <protection hidden="1"/>
    </xf>
    <xf numFmtId="0" fontId="55" fillId="40" borderId="89" xfId="0" applyFont="1" applyFill="1" applyBorder="1" applyAlignment="1" applyProtection="1">
      <alignment horizontal="center" vertical="center"/>
      <protection hidden="1"/>
    </xf>
    <xf numFmtId="0" fontId="31" fillId="40" borderId="93" xfId="42" applyNumberFormat="1" applyFont="1" applyFill="1" applyBorder="1" applyAlignment="1" applyProtection="1">
      <alignment horizontal="center" textRotation="90" wrapText="1"/>
      <protection hidden="1"/>
    </xf>
    <xf numFmtId="0" fontId="31" fillId="40" borderId="94" xfId="42" applyNumberFormat="1" applyFont="1" applyFill="1" applyBorder="1" applyAlignment="1" applyProtection="1">
      <alignment horizontal="center" textRotation="90" wrapText="1"/>
      <protection hidden="1"/>
    </xf>
    <xf numFmtId="0" fontId="38" fillId="45" borderId="21" xfId="0" applyFont="1" applyFill="1" applyBorder="1" applyAlignment="1" applyProtection="1">
      <alignment vertical="center"/>
      <protection hidden="1"/>
    </xf>
    <xf numFmtId="0" fontId="38" fillId="45" borderId="43" xfId="0" applyFont="1" applyFill="1" applyBorder="1" applyAlignment="1" applyProtection="1">
      <alignment vertical="center"/>
      <protection hidden="1"/>
    </xf>
    <xf numFmtId="0" fontId="55" fillId="40" borderId="19" xfId="0" applyFont="1" applyFill="1" applyBorder="1" applyAlignment="1" applyProtection="1">
      <alignment horizontal="center" vertical="center"/>
      <protection hidden="1"/>
    </xf>
    <xf numFmtId="164" fontId="30" fillId="50" borderId="98" xfId="0" applyNumberFormat="1" applyFont="1" applyFill="1" applyBorder="1" applyAlignment="1" applyProtection="1">
      <alignment horizontal="right" vertical="center" indent="3"/>
      <protection hidden="1"/>
    </xf>
    <xf numFmtId="164" fontId="30" fillId="50" borderId="117" xfId="0" applyNumberFormat="1" applyFont="1" applyFill="1" applyBorder="1" applyAlignment="1" applyProtection="1">
      <alignment horizontal="right" vertical="center" indent="3"/>
      <protection hidden="1"/>
    </xf>
    <xf numFmtId="164" fontId="30" fillId="50" borderId="102" xfId="0" applyNumberFormat="1" applyFont="1" applyFill="1" applyBorder="1" applyAlignment="1" applyProtection="1">
      <alignment horizontal="right" vertical="center" indent="3"/>
      <protection hidden="1"/>
    </xf>
    <xf numFmtId="164" fontId="30" fillId="50" borderId="116" xfId="0" applyNumberFormat="1" applyFont="1" applyFill="1" applyBorder="1" applyAlignment="1" applyProtection="1">
      <alignment horizontal="right" vertical="center" indent="3"/>
      <protection hidden="1"/>
    </xf>
    <xf numFmtId="0" fontId="33" fillId="40" borderId="43" xfId="0" applyFont="1" applyFill="1" applyBorder="1" applyAlignment="1" applyProtection="1">
      <alignment horizontal="center" vertical="center" wrapText="1"/>
      <protection hidden="1"/>
    </xf>
    <xf numFmtId="0" fontId="30" fillId="50" borderId="21" xfId="0" applyFont="1" applyFill="1" applyBorder="1" applyAlignment="1" applyProtection="1">
      <alignment horizontal="center" vertical="center" wrapText="1"/>
      <protection hidden="1"/>
    </xf>
    <xf numFmtId="0" fontId="30" fillId="50" borderId="43" xfId="0" applyFont="1" applyFill="1" applyBorder="1" applyAlignment="1" applyProtection="1">
      <alignment horizontal="center" vertical="center" wrapText="1"/>
      <protection hidden="1"/>
    </xf>
    <xf numFmtId="0" fontId="38" fillId="45" borderId="11" xfId="0" applyFont="1" applyFill="1" applyBorder="1" applyAlignment="1" applyProtection="1">
      <alignment horizontal="center" vertical="center" wrapText="1"/>
      <protection hidden="1"/>
    </xf>
    <xf numFmtId="0" fontId="33" fillId="40" borderId="11" xfId="0" applyFont="1" applyFill="1" applyBorder="1" applyAlignment="1" applyProtection="1">
      <alignment horizontal="center" vertical="center" wrapText="1"/>
      <protection hidden="1"/>
    </xf>
    <xf numFmtId="0" fontId="48" fillId="40" borderId="24" xfId="0" applyFont="1" applyFill="1" applyBorder="1" applyAlignment="1" applyProtection="1">
      <alignment horizontal="center" vertical="center" wrapText="1"/>
      <protection hidden="1"/>
    </xf>
    <xf numFmtId="0" fontId="48" fillId="40" borderId="41" xfId="0" applyFont="1" applyFill="1" applyBorder="1" applyAlignment="1" applyProtection="1">
      <alignment horizontal="center" vertical="center" wrapText="1"/>
      <protection hidden="1"/>
    </xf>
    <xf numFmtId="0" fontId="48" fillId="40" borderId="29" xfId="0" applyFont="1" applyFill="1" applyBorder="1" applyAlignment="1" applyProtection="1">
      <alignment horizontal="center" vertical="center" wrapText="1"/>
      <protection hidden="1"/>
    </xf>
    <xf numFmtId="0" fontId="48" fillId="40" borderId="40" xfId="0" applyFont="1" applyFill="1" applyBorder="1" applyAlignment="1" applyProtection="1">
      <alignment horizontal="center" vertical="center" wrapText="1"/>
      <protection hidden="1"/>
    </xf>
    <xf numFmtId="0" fontId="48" fillId="40" borderId="45" xfId="42" applyNumberFormat="1" applyFont="1" applyFill="1" applyBorder="1" applyAlignment="1" applyProtection="1">
      <alignment horizontal="center" vertical="center" wrapText="1"/>
      <protection hidden="1"/>
    </xf>
    <xf numFmtId="0" fontId="48" fillId="40" borderId="46" xfId="42" applyNumberFormat="1" applyFont="1" applyFill="1" applyBorder="1" applyAlignment="1" applyProtection="1">
      <alignment horizontal="center" vertical="center" wrapText="1"/>
      <protection hidden="1"/>
    </xf>
    <xf numFmtId="0" fontId="48" fillId="40" borderId="115" xfId="42" applyNumberFormat="1" applyFont="1" applyFill="1" applyBorder="1" applyAlignment="1" applyProtection="1">
      <alignment horizontal="center" vertical="center" wrapText="1"/>
      <protection hidden="1"/>
    </xf>
    <xf numFmtId="0" fontId="48" fillId="40" borderId="52" xfId="0" applyFont="1" applyFill="1" applyBorder="1" applyAlignment="1" applyProtection="1">
      <alignment horizontal="center" vertical="center" wrapText="1"/>
      <protection hidden="1"/>
    </xf>
    <xf numFmtId="0" fontId="38" fillId="45" borderId="12" xfId="0" applyNumberFormat="1" applyFont="1" applyFill="1" applyBorder="1" applyAlignment="1" applyProtection="1">
      <alignment horizontal="center" vertical="center" wrapText="1"/>
      <protection hidden="1"/>
    </xf>
    <xf numFmtId="0" fontId="38" fillId="45" borderId="13" xfId="0" applyNumberFormat="1" applyFont="1" applyFill="1" applyBorder="1" applyAlignment="1" applyProtection="1">
      <alignment horizontal="center" vertical="center" wrapText="1"/>
      <protection hidden="1"/>
    </xf>
    <xf numFmtId="165" fontId="33" fillId="40" borderId="12" xfId="0" applyNumberFormat="1" applyFont="1" applyFill="1" applyBorder="1" applyAlignment="1" applyProtection="1">
      <alignment horizontal="center" vertical="center" wrapText="1"/>
      <protection hidden="1"/>
    </xf>
    <xf numFmtId="165" fontId="33" fillId="40" borderId="13" xfId="0" applyNumberFormat="1" applyFont="1" applyFill="1" applyBorder="1" applyAlignment="1" applyProtection="1">
      <alignment horizontal="center" vertical="center" wrapText="1"/>
      <protection hidden="1"/>
    </xf>
    <xf numFmtId="0" fontId="38" fillId="45" borderId="12" xfId="0" applyFont="1" applyFill="1" applyBorder="1" applyAlignment="1" applyProtection="1">
      <alignment horizontal="center" vertical="center" wrapText="1"/>
      <protection hidden="1"/>
    </xf>
    <xf numFmtId="0" fontId="38" fillId="45" borderId="13" xfId="0" applyFont="1" applyFill="1" applyBorder="1" applyAlignment="1" applyProtection="1">
      <alignment horizontal="center" vertical="center" wrapText="1"/>
      <protection hidden="1"/>
    </xf>
    <xf numFmtId="165" fontId="33" fillId="40" borderId="16" xfId="0" applyNumberFormat="1" applyFont="1" applyFill="1" applyBorder="1" applyAlignment="1" applyProtection="1">
      <alignment horizontal="center" vertical="center" wrapText="1"/>
      <protection hidden="1"/>
    </xf>
    <xf numFmtId="0" fontId="38" fillId="45" borderId="16" xfId="0" applyFont="1" applyFill="1" applyBorder="1" applyAlignment="1" applyProtection="1">
      <alignment horizontal="center" vertical="center" wrapText="1"/>
      <protection hidden="1"/>
    </xf>
    <xf numFmtId="0" fontId="25" fillId="42" borderId="16" xfId="0" applyFont="1" applyFill="1" applyBorder="1" applyAlignment="1" applyProtection="1">
      <alignment horizontal="left" vertical="center" wrapText="1"/>
      <protection hidden="1"/>
    </xf>
    <xf numFmtId="0" fontId="25" fillId="42" borderId="64" xfId="0" applyFont="1" applyFill="1" applyBorder="1" applyAlignment="1" applyProtection="1">
      <alignment horizontal="left" vertical="center" wrapText="1"/>
      <protection hidden="1"/>
    </xf>
    <xf numFmtId="0" fontId="25" fillId="42" borderId="38" xfId="0" applyFont="1" applyFill="1" applyBorder="1" applyAlignment="1" applyProtection="1">
      <alignment horizontal="left" vertical="center" wrapText="1"/>
      <protection hidden="1"/>
    </xf>
    <xf numFmtId="0" fontId="25" fillId="42" borderId="13" xfId="0" applyFont="1" applyFill="1" applyBorder="1" applyAlignment="1" applyProtection="1">
      <alignment horizontal="left" vertical="center" wrapText="1"/>
      <protection hidden="1"/>
    </xf>
    <xf numFmtId="0" fontId="30" fillId="36" borderId="43" xfId="0" applyFont="1" applyFill="1" applyBorder="1" applyAlignment="1" applyProtection="1">
      <alignment horizontal="center" vertical="center" wrapText="1"/>
      <protection hidden="1"/>
    </xf>
    <xf numFmtId="0" fontId="31" fillId="36" borderId="83" xfId="42" applyNumberFormat="1" applyFont="1" applyFill="1" applyBorder="1" applyAlignment="1" applyProtection="1">
      <alignment horizontal="center" textRotation="90" wrapText="1"/>
      <protection hidden="1"/>
    </xf>
    <xf numFmtId="0" fontId="31" fillId="36" borderId="42" xfId="42" applyNumberFormat="1" applyFont="1" applyFill="1" applyBorder="1" applyAlignment="1" applyProtection="1">
      <alignment horizontal="center" textRotation="90" wrapText="1"/>
      <protection hidden="1"/>
    </xf>
    <xf numFmtId="0" fontId="39" fillId="36" borderId="19" xfId="0" applyFont="1" applyFill="1" applyBorder="1" applyAlignment="1" applyProtection="1">
      <alignment horizontal="center" vertical="center"/>
      <protection hidden="1"/>
    </xf>
    <xf numFmtId="0" fontId="39" fillId="36" borderId="16" xfId="0" applyFont="1" applyFill="1" applyBorder="1" applyAlignment="1" applyProtection="1">
      <alignment horizontal="center" vertical="center"/>
      <protection hidden="1"/>
    </xf>
    <xf numFmtId="0" fontId="39" fillId="36" borderId="89" xfId="0" applyFont="1" applyFill="1" applyBorder="1" applyAlignment="1" applyProtection="1">
      <alignment horizontal="center" vertical="center"/>
      <protection hidden="1"/>
    </xf>
    <xf numFmtId="0" fontId="28" fillId="38" borderId="21" xfId="0" applyFont="1" applyFill="1" applyBorder="1" applyAlignment="1" applyProtection="1">
      <alignment vertical="center"/>
      <protection hidden="1"/>
    </xf>
    <xf numFmtId="0" fontId="28" fillId="38" borderId="43" xfId="0" applyFont="1" applyFill="1" applyBorder="1" applyAlignment="1" applyProtection="1">
      <alignment vertical="center"/>
      <protection hidden="1"/>
    </xf>
    <xf numFmtId="164" fontId="26" fillId="38" borderId="43" xfId="0" applyNumberFormat="1" applyFont="1" applyFill="1" applyBorder="1" applyAlignment="1" applyProtection="1">
      <alignment horizontal="center" vertical="center"/>
      <protection hidden="1"/>
    </xf>
    <xf numFmtId="0" fontId="25" fillId="42" borderId="60" xfId="0" applyFont="1" applyFill="1" applyBorder="1" applyAlignment="1" applyProtection="1">
      <alignment horizontal="left" vertical="center" wrapText="1"/>
      <protection hidden="1"/>
    </xf>
    <xf numFmtId="0" fontId="25" fillId="42" borderId="65" xfId="0" applyFont="1" applyFill="1" applyBorder="1" applyAlignment="1" applyProtection="1">
      <alignment horizontal="left" vertical="center" wrapText="1"/>
      <protection hidden="1"/>
    </xf>
    <xf numFmtId="0" fontId="25" fillId="42" borderId="61" xfId="0" applyFont="1" applyFill="1" applyBorder="1" applyAlignment="1" applyProtection="1">
      <alignment horizontal="left" vertical="center" wrapText="1"/>
      <protection hidden="1"/>
    </xf>
    <xf numFmtId="0" fontId="25" fillId="42" borderId="44" xfId="0" applyFont="1" applyFill="1" applyBorder="1" applyAlignment="1" applyProtection="1">
      <alignment horizontal="left" vertical="center" wrapText="1"/>
      <protection hidden="1"/>
    </xf>
    <xf numFmtId="0" fontId="31" fillId="36" borderId="93" xfId="42" applyNumberFormat="1" applyFont="1" applyFill="1" applyBorder="1" applyAlignment="1" applyProtection="1">
      <alignment horizontal="center" textRotation="90" wrapText="1"/>
      <protection hidden="1"/>
    </xf>
    <xf numFmtId="0" fontId="31" fillId="36" borderId="94" xfId="42" applyNumberFormat="1" applyFont="1" applyFill="1" applyBorder="1" applyAlignment="1" applyProtection="1">
      <alignment horizontal="center" textRotation="90" wrapText="1"/>
      <protection hidden="1"/>
    </xf>
    <xf numFmtId="0" fontId="48" fillId="36" borderId="24" xfId="42" applyNumberFormat="1" applyFont="1" applyFill="1" applyBorder="1" applyAlignment="1" applyProtection="1">
      <alignment horizontal="center" vertical="center" wrapText="1"/>
      <protection hidden="1"/>
    </xf>
    <xf numFmtId="0" fontId="48" fillId="36" borderId="41" xfId="42" applyNumberFormat="1" applyFont="1" applyFill="1" applyBorder="1" applyAlignment="1" applyProtection="1">
      <alignment horizontal="center" vertical="center" wrapText="1"/>
      <protection hidden="1"/>
    </xf>
    <xf numFmtId="0" fontId="35" fillId="36" borderId="24" xfId="0" applyFont="1" applyFill="1" applyBorder="1" applyAlignment="1" applyProtection="1">
      <alignment horizontal="center" vertical="center" wrapText="1"/>
      <protection hidden="1"/>
    </xf>
    <xf numFmtId="0" fontId="35" fillId="36" borderId="41" xfId="0" applyFont="1" applyFill="1" applyBorder="1" applyAlignment="1" applyProtection="1">
      <alignment horizontal="center" vertical="center" wrapText="1"/>
      <protection hidden="1"/>
    </xf>
    <xf numFmtId="0" fontId="35" fillId="36" borderId="29" xfId="0" applyFont="1" applyFill="1" applyBorder="1" applyAlignment="1" applyProtection="1">
      <alignment horizontal="center" vertical="center" wrapText="1"/>
      <protection hidden="1"/>
    </xf>
    <xf numFmtId="0" fontId="35" fillId="36" borderId="40" xfId="0" applyFont="1" applyFill="1" applyBorder="1" applyAlignment="1" applyProtection="1">
      <alignment horizontal="center" vertical="center" wrapText="1"/>
      <protection hidden="1"/>
    </xf>
    <xf numFmtId="0" fontId="32" fillId="36" borderId="35" xfId="0" applyFont="1" applyFill="1" applyBorder="1" applyAlignment="1" applyProtection="1">
      <alignment horizontal="center" vertical="top" wrapText="1"/>
      <protection hidden="1"/>
    </xf>
    <xf numFmtId="0" fontId="32" fillId="36" borderId="0" xfId="0" applyFont="1" applyFill="1" applyBorder="1" applyAlignment="1" applyProtection="1">
      <alignment horizontal="center" vertical="top" wrapText="1"/>
      <protection hidden="1"/>
    </xf>
    <xf numFmtId="0" fontId="32" fillId="36" borderId="36" xfId="0" applyFont="1" applyFill="1" applyBorder="1" applyAlignment="1" applyProtection="1">
      <alignment horizontal="center" vertical="top" wrapText="1"/>
      <protection hidden="1"/>
    </xf>
    <xf numFmtId="0" fontId="31" fillId="36" borderId="90" xfId="42" applyNumberFormat="1" applyFont="1" applyFill="1" applyBorder="1" applyAlignment="1" applyProtection="1">
      <alignment horizontal="center" textRotation="90" wrapText="1"/>
      <protection hidden="1"/>
    </xf>
    <xf numFmtId="0" fontId="31" fillId="36" borderId="49" xfId="42" applyNumberFormat="1" applyFont="1" applyFill="1" applyBorder="1" applyAlignment="1" applyProtection="1">
      <alignment horizontal="center" textRotation="90" wrapText="1"/>
      <protection hidden="1"/>
    </xf>
    <xf numFmtId="0" fontId="28" fillId="36" borderId="26" xfId="0" applyFont="1" applyFill="1" applyBorder="1" applyAlignment="1" applyProtection="1">
      <alignment horizontal="center" vertical="center" wrapText="1"/>
      <protection hidden="1"/>
    </xf>
    <xf numFmtId="0" fontId="28" fillId="36" borderId="27" xfId="0" applyFont="1" applyFill="1" applyBorder="1" applyAlignment="1" applyProtection="1">
      <alignment horizontal="center" vertical="center" wrapText="1"/>
      <protection hidden="1"/>
    </xf>
    <xf numFmtId="0" fontId="28" fillId="36" borderId="28" xfId="0" applyFont="1" applyFill="1" applyBorder="1" applyAlignment="1" applyProtection="1">
      <alignment horizontal="center" vertical="center" wrapText="1"/>
      <protection hidden="1"/>
    </xf>
    <xf numFmtId="0" fontId="28" fillId="36" borderId="35" xfId="0" applyFont="1" applyFill="1" applyBorder="1" applyAlignment="1" applyProtection="1">
      <alignment horizontal="center" vertical="center" wrapText="1"/>
      <protection hidden="1"/>
    </xf>
    <xf numFmtId="0" fontId="28" fillId="36" borderId="0" xfId="0" applyFont="1" applyFill="1" applyBorder="1" applyAlignment="1" applyProtection="1">
      <alignment horizontal="center" vertical="center" wrapText="1"/>
      <protection hidden="1"/>
    </xf>
    <xf numFmtId="0" fontId="28" fillId="36" borderId="36" xfId="0" applyFont="1" applyFill="1" applyBorder="1" applyAlignment="1" applyProtection="1">
      <alignment horizontal="center" vertical="center" wrapText="1"/>
      <protection hidden="1"/>
    </xf>
    <xf numFmtId="0" fontId="28" fillId="36" borderId="29" xfId="0" applyFont="1" applyFill="1" applyBorder="1" applyAlignment="1" applyProtection="1">
      <alignment horizontal="center" vertical="center" wrapText="1"/>
      <protection hidden="1"/>
    </xf>
    <xf numFmtId="0" fontId="28" fillId="36" borderId="25" xfId="0" applyFont="1" applyFill="1" applyBorder="1" applyAlignment="1" applyProtection="1">
      <alignment horizontal="center" vertical="center" wrapText="1"/>
      <protection hidden="1"/>
    </xf>
    <xf numFmtId="0" fontId="28" fillId="36" borderId="40" xfId="0" applyFont="1" applyFill="1" applyBorder="1" applyAlignment="1" applyProtection="1">
      <alignment horizontal="center" vertical="center" wrapText="1"/>
      <protection hidden="1"/>
    </xf>
    <xf numFmtId="3" fontId="35" fillId="36" borderId="24" xfId="0" applyNumberFormat="1" applyFont="1" applyFill="1" applyBorder="1" applyAlignment="1" applyProtection="1">
      <alignment horizontal="center" vertical="center" wrapText="1"/>
      <protection hidden="1"/>
    </xf>
    <xf numFmtId="3" fontId="35" fillId="36" borderId="41" xfId="0" applyNumberFormat="1" applyFont="1" applyFill="1" applyBorder="1" applyAlignment="1" applyProtection="1">
      <alignment horizontal="center" vertical="center" wrapText="1"/>
      <protection hidden="1"/>
    </xf>
    <xf numFmtId="3" fontId="35" fillId="36" borderId="52" xfId="0" applyNumberFormat="1" applyFont="1" applyFill="1" applyBorder="1" applyAlignment="1" applyProtection="1">
      <alignment horizontal="center" vertical="center" wrapText="1"/>
      <protection hidden="1"/>
    </xf>
    <xf numFmtId="0" fontId="25" fillId="42" borderId="38" xfId="0" applyFont="1" applyFill="1" applyBorder="1" applyAlignment="1" applyProtection="1">
      <alignment horizontal="left" vertical="top" wrapText="1"/>
      <protection hidden="1"/>
    </xf>
    <xf numFmtId="0" fontId="25" fillId="42" borderId="16" xfId="0" applyFont="1" applyFill="1" applyBorder="1" applyAlignment="1" applyProtection="1">
      <alignment horizontal="left" vertical="top" wrapText="1"/>
      <protection hidden="1"/>
    </xf>
    <xf numFmtId="0" fontId="25" fillId="42" borderId="13" xfId="0" applyFont="1" applyFill="1" applyBorder="1" applyAlignment="1" applyProtection="1">
      <alignment horizontal="left" vertical="top" wrapText="1"/>
      <protection hidden="1"/>
    </xf>
    <xf numFmtId="0" fontId="48" fillId="50" borderId="26" xfId="42" applyNumberFormat="1" applyFont="1" applyFill="1" applyBorder="1" applyAlignment="1" applyProtection="1">
      <alignment horizontal="center" vertical="center" wrapText="1"/>
      <protection hidden="1"/>
    </xf>
    <xf numFmtId="0" fontId="48" fillId="50" borderId="28" xfId="42" applyNumberFormat="1" applyFont="1" applyFill="1" applyBorder="1" applyAlignment="1" applyProtection="1">
      <alignment horizontal="center" vertical="center" wrapText="1"/>
      <protection hidden="1"/>
    </xf>
    <xf numFmtId="0" fontId="48" fillId="50" borderId="35" xfId="42" applyNumberFormat="1" applyFont="1" applyFill="1" applyBorder="1" applyAlignment="1" applyProtection="1">
      <alignment horizontal="center" vertical="center" wrapText="1"/>
      <protection hidden="1"/>
    </xf>
    <xf numFmtId="0" fontId="48" fillId="50" borderId="36" xfId="42" applyNumberFormat="1" applyFont="1" applyFill="1" applyBorder="1" applyAlignment="1" applyProtection="1">
      <alignment horizontal="center" vertical="center" wrapText="1"/>
      <protection hidden="1"/>
    </xf>
    <xf numFmtId="0" fontId="48" fillId="50" borderId="29" xfId="42" applyNumberFormat="1" applyFont="1" applyFill="1" applyBorder="1" applyAlignment="1" applyProtection="1">
      <alignment horizontal="center" vertical="center" wrapText="1"/>
      <protection hidden="1"/>
    </xf>
    <xf numFmtId="0" fontId="48" fillId="50" borderId="40" xfId="42" applyNumberFormat="1" applyFont="1" applyFill="1" applyBorder="1" applyAlignment="1" applyProtection="1">
      <alignment horizontal="center" vertical="center" wrapText="1"/>
      <protection hidden="1"/>
    </xf>
    <xf numFmtId="0" fontId="48" fillId="36" borderId="45" xfId="42" applyNumberFormat="1" applyFont="1" applyFill="1" applyBorder="1" applyAlignment="1" applyProtection="1">
      <alignment horizontal="center" vertical="center" wrapText="1"/>
      <protection hidden="1"/>
    </xf>
    <xf numFmtId="0" fontId="48" fillId="36" borderId="46" xfId="42" applyNumberFormat="1" applyFont="1" applyFill="1" applyBorder="1" applyAlignment="1" applyProtection="1">
      <alignment horizontal="center" vertical="center" wrapText="1"/>
      <protection hidden="1"/>
    </xf>
    <xf numFmtId="0" fontId="48" fillId="36" borderId="115" xfId="42" applyNumberFormat="1" applyFont="1" applyFill="1" applyBorder="1" applyAlignment="1" applyProtection="1">
      <alignment horizontal="center" vertical="center" wrapText="1"/>
      <protection hidden="1"/>
    </xf>
    <xf numFmtId="0" fontId="25" fillId="0" borderId="13" xfId="0" applyFont="1" applyFill="1" applyBorder="1" applyAlignment="1" applyProtection="1">
      <alignment horizontal="left" vertical="center" wrapText="1"/>
      <protection hidden="1"/>
    </xf>
    <xf numFmtId="0" fontId="25" fillId="0" borderId="11" xfId="0" applyFont="1" applyFill="1" applyBorder="1" applyAlignment="1" applyProtection="1">
      <alignment horizontal="left" vertical="center" wrapText="1"/>
      <protection hidden="1"/>
    </xf>
    <xf numFmtId="0" fontId="25" fillId="0" borderId="37" xfId="0" applyFont="1" applyFill="1" applyBorder="1" applyAlignment="1" applyProtection="1">
      <alignment horizontal="left" vertical="center" wrapText="1"/>
      <protection hidden="1"/>
    </xf>
    <xf numFmtId="0" fontId="27" fillId="36" borderId="91" xfId="0" applyNumberFormat="1" applyFont="1" applyFill="1" applyBorder="1" applyAlignment="1" applyProtection="1">
      <alignment horizontal="center" textRotation="90"/>
      <protection hidden="1"/>
    </xf>
    <xf numFmtId="0" fontId="27" fillId="36" borderId="92" xfId="0" applyNumberFormat="1" applyFont="1" applyFill="1" applyBorder="1" applyAlignment="1" applyProtection="1">
      <alignment horizontal="center" textRotation="90"/>
      <protection hidden="1"/>
    </xf>
    <xf numFmtId="0" fontId="39" fillId="36" borderId="38" xfId="0" applyFont="1" applyFill="1" applyBorder="1" applyAlignment="1" applyProtection="1">
      <alignment horizontal="center" vertical="center"/>
      <protection hidden="1"/>
    </xf>
    <xf numFmtId="0" fontId="31" fillId="36" borderId="98" xfId="0" applyNumberFormat="1" applyFont="1" applyFill="1" applyBorder="1" applyAlignment="1" applyProtection="1">
      <alignment horizontal="center" textRotation="90" wrapText="1"/>
      <protection hidden="1"/>
    </xf>
    <xf numFmtId="0" fontId="31" fillId="36" borderId="81" xfId="0" applyNumberFormat="1" applyFont="1" applyFill="1" applyBorder="1" applyAlignment="1" applyProtection="1">
      <alignment horizontal="center" textRotation="90" wrapText="1"/>
      <protection hidden="1"/>
    </xf>
    <xf numFmtId="164" fontId="30" fillId="38" borderId="98" xfId="0" applyNumberFormat="1" applyFont="1" applyFill="1" applyBorder="1" applyAlignment="1" applyProtection="1">
      <alignment horizontal="right" vertical="center" indent="4"/>
      <protection hidden="1"/>
    </xf>
    <xf numFmtId="164" fontId="30" fillId="38" borderId="117" xfId="0" applyNumberFormat="1" applyFont="1" applyFill="1" applyBorder="1" applyAlignment="1" applyProtection="1">
      <alignment horizontal="right" vertical="center" indent="4"/>
      <protection hidden="1"/>
    </xf>
    <xf numFmtId="164" fontId="30" fillId="38" borderId="102" xfId="0" applyNumberFormat="1" applyFont="1" applyFill="1" applyBorder="1" applyAlignment="1" applyProtection="1">
      <alignment horizontal="right" vertical="center" indent="4"/>
      <protection hidden="1"/>
    </xf>
    <xf numFmtId="164" fontId="30" fillId="38" borderId="116" xfId="0" applyNumberFormat="1" applyFont="1" applyFill="1" applyBorder="1" applyAlignment="1" applyProtection="1">
      <alignment horizontal="right" vertical="center" indent="4"/>
      <protection hidden="1"/>
    </xf>
    <xf numFmtId="0" fontId="30" fillId="38" borderId="21" xfId="0" applyFont="1" applyFill="1" applyBorder="1" applyAlignment="1" applyProtection="1">
      <alignment horizontal="center" vertical="center" wrapText="1"/>
      <protection hidden="1"/>
    </xf>
    <xf numFmtId="0" fontId="30" fillId="38" borderId="43" xfId="0" applyFont="1" applyFill="1" applyBorder="1" applyAlignment="1" applyProtection="1">
      <alignment horizontal="center" vertical="center" wrapText="1"/>
      <protection hidden="1"/>
    </xf>
    <xf numFmtId="0" fontId="38" fillId="38" borderId="11" xfId="0" applyFont="1" applyFill="1" applyBorder="1" applyAlignment="1" applyProtection="1">
      <alignment horizontal="center" vertical="center" wrapText="1"/>
      <protection hidden="1"/>
    </xf>
    <xf numFmtId="0" fontId="33" fillId="36" borderId="11" xfId="0" applyFont="1" applyFill="1" applyBorder="1" applyAlignment="1" applyProtection="1">
      <alignment horizontal="center" vertical="center" wrapText="1"/>
      <protection hidden="1"/>
    </xf>
    <xf numFmtId="0" fontId="35" fillId="36" borderId="52" xfId="0" applyFont="1" applyFill="1" applyBorder="1" applyAlignment="1" applyProtection="1">
      <alignment horizontal="center" vertical="center" wrapText="1"/>
      <protection hidden="1"/>
    </xf>
    <xf numFmtId="0" fontId="48" fillId="36" borderId="52" xfId="42" applyNumberFormat="1" applyFont="1" applyFill="1" applyBorder="1" applyAlignment="1" applyProtection="1">
      <alignment horizontal="center" vertical="center" wrapText="1"/>
      <protection hidden="1"/>
    </xf>
    <xf numFmtId="0" fontId="48" fillId="36" borderId="26" xfId="42" applyNumberFormat="1" applyFont="1" applyFill="1" applyBorder="1" applyAlignment="1" applyProtection="1">
      <alignment horizontal="center" vertical="center" wrapText="1"/>
      <protection hidden="1"/>
    </xf>
    <xf numFmtId="0" fontId="48" fillId="36" borderId="35" xfId="42" applyNumberFormat="1" applyFont="1" applyFill="1" applyBorder="1" applyAlignment="1" applyProtection="1">
      <alignment horizontal="center" vertical="center" wrapText="1"/>
      <protection hidden="1"/>
    </xf>
    <xf numFmtId="0" fontId="48" fillId="36" borderId="29" xfId="42" applyNumberFormat="1" applyFont="1" applyFill="1" applyBorder="1" applyAlignment="1" applyProtection="1">
      <alignment horizontal="center" vertical="center" wrapText="1"/>
      <protection hidden="1"/>
    </xf>
    <xf numFmtId="165" fontId="33" fillId="36" borderId="12" xfId="0" applyNumberFormat="1" applyFont="1" applyFill="1" applyBorder="1" applyAlignment="1" applyProtection="1">
      <alignment horizontal="center" vertical="center" wrapText="1"/>
      <protection hidden="1"/>
    </xf>
    <xf numFmtId="165" fontId="33" fillId="36" borderId="16" xfId="0" applyNumberFormat="1" applyFont="1" applyFill="1" applyBorder="1" applyAlignment="1" applyProtection="1">
      <alignment horizontal="center" vertical="center" wrapText="1"/>
      <protection hidden="1"/>
    </xf>
    <xf numFmtId="165" fontId="33" fillId="36" borderId="13" xfId="0" applyNumberFormat="1" applyFont="1" applyFill="1" applyBorder="1" applyAlignment="1" applyProtection="1">
      <alignment horizontal="center" vertical="center" wrapText="1"/>
      <protection hidden="1"/>
    </xf>
    <xf numFmtId="0" fontId="38" fillId="38" borderId="12" xfId="0" applyFont="1" applyFill="1" applyBorder="1" applyAlignment="1" applyProtection="1">
      <alignment horizontal="center" vertical="center" wrapText="1"/>
      <protection hidden="1"/>
    </xf>
    <xf numFmtId="0" fontId="38" fillId="38" borderId="16" xfId="0" applyFont="1" applyFill="1" applyBorder="1" applyAlignment="1" applyProtection="1">
      <alignment horizontal="center" vertical="center" wrapText="1"/>
      <protection hidden="1"/>
    </xf>
    <xf numFmtId="0" fontId="38" fillId="38" borderId="13" xfId="0" applyFont="1" applyFill="1" applyBorder="1" applyAlignment="1" applyProtection="1">
      <alignment horizontal="center" vertical="center" wrapText="1"/>
      <protection hidden="1"/>
    </xf>
    <xf numFmtId="0" fontId="38" fillId="38" borderId="12" xfId="0" applyNumberFormat="1" applyFont="1" applyFill="1" applyBorder="1" applyAlignment="1" applyProtection="1">
      <alignment horizontal="center" vertical="center" wrapText="1"/>
      <protection hidden="1"/>
    </xf>
    <xf numFmtId="0" fontId="38" fillId="38" borderId="16" xfId="0" applyNumberFormat="1" applyFont="1" applyFill="1" applyBorder="1" applyAlignment="1" applyProtection="1">
      <alignment horizontal="center" vertical="center" wrapText="1"/>
      <protection hidden="1"/>
    </xf>
    <xf numFmtId="0" fontId="38" fillId="38" borderId="13" xfId="0" applyNumberFormat="1" applyFont="1" applyFill="1" applyBorder="1" applyAlignment="1" applyProtection="1">
      <alignment horizontal="center" vertical="center" wrapText="1"/>
      <protection hidden="1"/>
    </xf>
    <xf numFmtId="0" fontId="30" fillId="51" borderId="43" xfId="0" applyFont="1" applyFill="1" applyBorder="1" applyAlignment="1" applyProtection="1">
      <alignment horizontal="center" vertical="center" wrapText="1"/>
      <protection hidden="1"/>
    </xf>
    <xf numFmtId="0" fontId="25" fillId="52" borderId="16" xfId="0" applyFont="1" applyFill="1" applyBorder="1" applyAlignment="1" applyProtection="1">
      <alignment horizontal="left" vertical="center" wrapText="1"/>
      <protection hidden="1"/>
    </xf>
    <xf numFmtId="0" fontId="25" fillId="52" borderId="64" xfId="0" applyFont="1" applyFill="1" applyBorder="1" applyAlignment="1" applyProtection="1">
      <alignment horizontal="left" vertical="center" wrapText="1"/>
      <protection hidden="1"/>
    </xf>
    <xf numFmtId="0" fontId="25" fillId="52" borderId="38" xfId="0" applyFont="1" applyFill="1" applyBorder="1" applyAlignment="1" applyProtection="1">
      <alignment horizontal="left" vertical="center" wrapText="1"/>
      <protection hidden="1"/>
    </xf>
    <xf numFmtId="0" fontId="25" fillId="52" borderId="13" xfId="0" applyFont="1" applyFill="1" applyBorder="1" applyAlignment="1" applyProtection="1">
      <alignment horizontal="left" vertical="center" wrapText="1"/>
      <protection hidden="1"/>
    </xf>
    <xf numFmtId="164" fontId="26" fillId="53" borderId="43" xfId="0" applyNumberFormat="1" applyFont="1" applyFill="1" applyBorder="1" applyAlignment="1" applyProtection="1">
      <alignment horizontal="center" vertical="center"/>
      <protection hidden="1"/>
    </xf>
    <xf numFmtId="0" fontId="48" fillId="51" borderId="24" xfId="42" applyNumberFormat="1" applyFont="1" applyFill="1" applyBorder="1" applyAlignment="1" applyProtection="1">
      <alignment horizontal="center" vertical="center" wrapText="1"/>
      <protection hidden="1"/>
    </xf>
    <xf numFmtId="0" fontId="48" fillId="51" borderId="41" xfId="42" applyNumberFormat="1" applyFont="1" applyFill="1" applyBorder="1" applyAlignment="1" applyProtection="1">
      <alignment horizontal="center" vertical="center" wrapText="1"/>
      <protection hidden="1"/>
    </xf>
    <xf numFmtId="0" fontId="48" fillId="51" borderId="52" xfId="42" applyNumberFormat="1" applyFont="1" applyFill="1" applyBorder="1" applyAlignment="1" applyProtection="1">
      <alignment horizontal="center" vertical="center" wrapText="1"/>
      <protection hidden="1"/>
    </xf>
    <xf numFmtId="0" fontId="25" fillId="52" borderId="38" xfId="0" applyFont="1" applyFill="1" applyBorder="1" applyAlignment="1" applyProtection="1">
      <alignment horizontal="left" vertical="top" wrapText="1"/>
      <protection hidden="1"/>
    </xf>
    <xf numFmtId="0" fontId="25" fillId="52" borderId="16" xfId="0" applyFont="1" applyFill="1" applyBorder="1" applyAlignment="1" applyProtection="1">
      <alignment horizontal="left" vertical="top" wrapText="1"/>
      <protection hidden="1"/>
    </xf>
    <xf numFmtId="0" fontId="25" fillId="52" borderId="13" xfId="0" applyFont="1" applyFill="1" applyBorder="1" applyAlignment="1" applyProtection="1">
      <alignment horizontal="left" vertical="top" wrapText="1"/>
      <protection hidden="1"/>
    </xf>
    <xf numFmtId="0" fontId="31" fillId="51" borderId="98" xfId="0" applyNumberFormat="1" applyFont="1" applyFill="1" applyBorder="1" applyAlignment="1" applyProtection="1">
      <alignment horizontal="center" textRotation="90" wrapText="1"/>
      <protection hidden="1"/>
    </xf>
    <xf numFmtId="0" fontId="31" fillId="51" borderId="81" xfId="0" applyNumberFormat="1" applyFont="1" applyFill="1" applyBorder="1" applyAlignment="1" applyProtection="1">
      <alignment horizontal="center" textRotation="90" wrapText="1"/>
      <protection hidden="1"/>
    </xf>
    <xf numFmtId="0" fontId="31" fillId="51" borderId="83" xfId="42" applyNumberFormat="1" applyFont="1" applyFill="1" applyBorder="1" applyAlignment="1" applyProtection="1">
      <alignment horizontal="center" textRotation="90" wrapText="1"/>
      <protection hidden="1"/>
    </xf>
    <xf numFmtId="0" fontId="31" fillId="51" borderId="42" xfId="42" applyNumberFormat="1" applyFont="1" applyFill="1" applyBorder="1" applyAlignment="1" applyProtection="1">
      <alignment horizontal="center" textRotation="90" wrapText="1"/>
      <protection hidden="1"/>
    </xf>
    <xf numFmtId="0" fontId="39" fillId="51" borderId="19" xfId="0" applyFont="1" applyFill="1" applyBorder="1" applyAlignment="1" applyProtection="1">
      <alignment horizontal="center" vertical="center"/>
      <protection hidden="1"/>
    </xf>
    <xf numFmtId="0" fontId="39" fillId="51" borderId="16" xfId="0" applyFont="1" applyFill="1" applyBorder="1" applyAlignment="1" applyProtection="1">
      <alignment horizontal="center" vertical="center"/>
      <protection hidden="1"/>
    </xf>
    <xf numFmtId="0" fontId="39" fillId="51" borderId="89" xfId="0" applyFont="1" applyFill="1" applyBorder="1" applyAlignment="1" applyProtection="1">
      <alignment horizontal="center" vertical="center"/>
      <protection hidden="1"/>
    </xf>
    <xf numFmtId="0" fontId="28" fillId="53" borderId="21" xfId="0" applyFont="1" applyFill="1" applyBorder="1" applyAlignment="1" applyProtection="1">
      <alignment vertical="center"/>
      <protection hidden="1"/>
    </xf>
    <xf numFmtId="0" fontId="28" fillId="53" borderId="43" xfId="0" applyFont="1" applyFill="1" applyBorder="1" applyAlignment="1" applyProtection="1">
      <alignment vertical="center"/>
      <protection hidden="1"/>
    </xf>
    <xf numFmtId="0" fontId="25" fillId="52" borderId="60" xfId="0" applyFont="1" applyFill="1" applyBorder="1" applyAlignment="1" applyProtection="1">
      <alignment horizontal="left" vertical="center" wrapText="1"/>
      <protection hidden="1"/>
    </xf>
    <xf numFmtId="0" fontId="25" fillId="52" borderId="65" xfId="0" applyFont="1" applyFill="1" applyBorder="1" applyAlignment="1" applyProtection="1">
      <alignment horizontal="left" vertical="center" wrapText="1"/>
      <protection hidden="1"/>
    </xf>
    <xf numFmtId="0" fontId="25" fillId="52" borderId="61" xfId="0" applyFont="1" applyFill="1" applyBorder="1" applyAlignment="1" applyProtection="1">
      <alignment horizontal="left" vertical="center" wrapText="1"/>
      <protection hidden="1"/>
    </xf>
    <xf numFmtId="0" fontId="25" fillId="52" borderId="44" xfId="0" applyFont="1" applyFill="1" applyBorder="1" applyAlignment="1" applyProtection="1">
      <alignment horizontal="left" vertical="center" wrapText="1"/>
      <protection hidden="1"/>
    </xf>
    <xf numFmtId="0" fontId="31" fillId="51" borderId="93" xfId="42" applyNumberFormat="1" applyFont="1" applyFill="1" applyBorder="1" applyAlignment="1" applyProtection="1">
      <alignment horizontal="center" textRotation="90" wrapText="1"/>
      <protection hidden="1"/>
    </xf>
    <xf numFmtId="0" fontId="31" fillId="51" borderId="94" xfId="42" applyNumberFormat="1" applyFont="1" applyFill="1" applyBorder="1" applyAlignment="1" applyProtection="1">
      <alignment horizontal="center" textRotation="90" wrapText="1"/>
      <protection hidden="1"/>
    </xf>
    <xf numFmtId="0" fontId="39" fillId="51" borderId="38" xfId="0" applyFont="1" applyFill="1" applyBorder="1" applyAlignment="1" applyProtection="1">
      <alignment horizontal="center" vertical="center"/>
      <protection hidden="1"/>
    </xf>
    <xf numFmtId="0" fontId="27" fillId="51" borderId="91" xfId="0" applyNumberFormat="1" applyFont="1" applyFill="1" applyBorder="1" applyAlignment="1" applyProtection="1">
      <alignment horizontal="center" textRotation="90"/>
      <protection hidden="1"/>
    </xf>
    <xf numFmtId="0" fontId="27" fillId="51" borderId="92" xfId="0" applyNumberFormat="1" applyFont="1" applyFill="1" applyBorder="1" applyAlignment="1" applyProtection="1">
      <alignment horizontal="center" textRotation="90"/>
      <protection hidden="1"/>
    </xf>
    <xf numFmtId="0" fontId="35" fillId="51" borderId="29" xfId="0" applyFont="1" applyFill="1" applyBorder="1" applyAlignment="1" applyProtection="1">
      <alignment horizontal="center" vertical="center" wrapText="1"/>
      <protection hidden="1"/>
    </xf>
    <xf numFmtId="0" fontId="35" fillId="51" borderId="40" xfId="0" applyFont="1" applyFill="1" applyBorder="1" applyAlignment="1" applyProtection="1">
      <alignment horizontal="center" vertical="center" wrapText="1"/>
      <protection hidden="1"/>
    </xf>
    <xf numFmtId="0" fontId="35" fillId="51" borderId="24" xfId="0" applyFont="1" applyFill="1" applyBorder="1" applyAlignment="1" applyProtection="1">
      <alignment horizontal="center" vertical="center" wrapText="1"/>
      <protection hidden="1"/>
    </xf>
    <xf numFmtId="0" fontId="35" fillId="51" borderId="41" xfId="0" applyFont="1" applyFill="1" applyBorder="1" applyAlignment="1" applyProtection="1">
      <alignment horizontal="center" vertical="center" wrapText="1"/>
      <protection hidden="1"/>
    </xf>
    <xf numFmtId="0" fontId="48" fillId="51" borderId="45" xfId="42" applyNumberFormat="1" applyFont="1" applyFill="1" applyBorder="1" applyAlignment="1" applyProtection="1">
      <alignment horizontal="center" vertical="center" wrapText="1"/>
      <protection hidden="1"/>
    </xf>
    <xf numFmtId="0" fontId="48" fillId="51" borderId="46" xfId="42" applyNumberFormat="1" applyFont="1" applyFill="1" applyBorder="1" applyAlignment="1" applyProtection="1">
      <alignment horizontal="center" vertical="center" wrapText="1"/>
      <protection hidden="1"/>
    </xf>
    <xf numFmtId="0" fontId="48" fillId="51" borderId="115" xfId="42" applyNumberFormat="1" applyFont="1" applyFill="1" applyBorder="1" applyAlignment="1" applyProtection="1">
      <alignment horizontal="center" vertical="center" wrapText="1"/>
      <protection hidden="1"/>
    </xf>
    <xf numFmtId="0" fontId="31" fillId="51" borderId="90" xfId="42" applyNumberFormat="1" applyFont="1" applyFill="1" applyBorder="1" applyAlignment="1" applyProtection="1">
      <alignment horizontal="center" textRotation="90" wrapText="1"/>
      <protection hidden="1"/>
    </xf>
    <xf numFmtId="0" fontId="31" fillId="51" borderId="49" xfId="42" applyNumberFormat="1" applyFont="1" applyFill="1" applyBorder="1" applyAlignment="1" applyProtection="1">
      <alignment horizontal="center" textRotation="90" wrapText="1"/>
      <protection hidden="1"/>
    </xf>
    <xf numFmtId="3" fontId="35" fillId="51" borderId="24" xfId="0" applyNumberFormat="1" applyFont="1" applyFill="1" applyBorder="1" applyAlignment="1" applyProtection="1">
      <alignment horizontal="center" vertical="center" wrapText="1"/>
      <protection hidden="1"/>
    </xf>
    <xf numFmtId="3" fontId="35" fillId="51" borderId="41" xfId="0" applyNumberFormat="1" applyFont="1" applyFill="1" applyBorder="1" applyAlignment="1" applyProtection="1">
      <alignment horizontal="center" vertical="center" wrapText="1"/>
      <protection hidden="1"/>
    </xf>
    <xf numFmtId="3" fontId="35" fillId="51" borderId="52" xfId="0" applyNumberFormat="1" applyFont="1" applyFill="1" applyBorder="1" applyAlignment="1" applyProtection="1">
      <alignment horizontal="center" vertical="center" wrapText="1"/>
      <protection hidden="1"/>
    </xf>
    <xf numFmtId="0" fontId="35" fillId="51" borderId="52" xfId="0" applyFont="1" applyFill="1" applyBorder="1" applyAlignment="1" applyProtection="1">
      <alignment horizontal="center" vertical="center" wrapText="1"/>
      <protection hidden="1"/>
    </xf>
    <xf numFmtId="0" fontId="48" fillId="51" borderId="26" xfId="42" applyNumberFormat="1" applyFont="1" applyFill="1" applyBorder="1" applyAlignment="1" applyProtection="1">
      <alignment horizontal="center" vertical="center" wrapText="1"/>
      <protection hidden="1"/>
    </xf>
    <xf numFmtId="0" fontId="48" fillId="51" borderId="35" xfId="42" applyNumberFormat="1" applyFont="1" applyFill="1" applyBorder="1" applyAlignment="1" applyProtection="1">
      <alignment horizontal="center" vertical="center" wrapText="1"/>
      <protection hidden="1"/>
    </xf>
    <xf numFmtId="0" fontId="48" fillId="51" borderId="29" xfId="42" applyNumberFormat="1" applyFont="1" applyFill="1" applyBorder="1" applyAlignment="1" applyProtection="1">
      <alignment horizontal="center" vertical="center" wrapText="1"/>
      <protection hidden="1"/>
    </xf>
    <xf numFmtId="165" fontId="51" fillId="34" borderId="17" xfId="0" applyNumberFormat="1" applyFont="1" applyFill="1" applyBorder="1" applyAlignment="1" applyProtection="1">
      <alignment horizontal="center" vertical="center" wrapText="1"/>
      <protection hidden="1"/>
    </xf>
    <xf numFmtId="165" fontId="33" fillId="51" borderId="12" xfId="0" applyNumberFormat="1" applyFont="1" applyFill="1" applyBorder="1" applyAlignment="1" applyProtection="1">
      <alignment horizontal="center" vertical="center" wrapText="1"/>
      <protection hidden="1"/>
    </xf>
    <xf numFmtId="165" fontId="33" fillId="51" borderId="16" xfId="0" applyNumberFormat="1" applyFont="1" applyFill="1" applyBorder="1" applyAlignment="1" applyProtection="1">
      <alignment horizontal="center" vertical="center" wrapText="1"/>
      <protection hidden="1"/>
    </xf>
    <xf numFmtId="165" fontId="33" fillId="51" borderId="13" xfId="0" applyNumberFormat="1" applyFont="1" applyFill="1" applyBorder="1" applyAlignment="1" applyProtection="1">
      <alignment horizontal="center" vertical="center" wrapText="1"/>
      <protection hidden="1"/>
    </xf>
    <xf numFmtId="0" fontId="38" fillId="53" borderId="12" xfId="0" applyFont="1" applyFill="1" applyBorder="1" applyAlignment="1" applyProtection="1">
      <alignment horizontal="center" vertical="center" wrapText="1"/>
      <protection hidden="1"/>
    </xf>
    <xf numFmtId="0" fontId="38" fillId="53" borderId="16" xfId="0" applyFont="1" applyFill="1" applyBorder="1" applyAlignment="1" applyProtection="1">
      <alignment horizontal="center" vertical="center" wrapText="1"/>
      <protection hidden="1"/>
    </xf>
    <xf numFmtId="0" fontId="38" fillId="53" borderId="13" xfId="0" applyFont="1" applyFill="1" applyBorder="1" applyAlignment="1" applyProtection="1">
      <alignment horizontal="center" vertical="center" wrapText="1"/>
      <protection hidden="1"/>
    </xf>
    <xf numFmtId="164" fontId="30" fillId="53" borderId="98" xfId="0" applyNumberFormat="1" applyFont="1" applyFill="1" applyBorder="1" applyAlignment="1" applyProtection="1">
      <alignment horizontal="right" vertical="center" indent="4"/>
      <protection hidden="1"/>
    </xf>
    <xf numFmtId="164" fontId="30" fillId="53" borderId="117" xfId="0" applyNumberFormat="1" applyFont="1" applyFill="1" applyBorder="1" applyAlignment="1" applyProtection="1">
      <alignment horizontal="right" vertical="center" indent="4"/>
      <protection hidden="1"/>
    </xf>
    <xf numFmtId="164" fontId="30" fillId="53" borderId="102" xfId="0" applyNumberFormat="1" applyFont="1" applyFill="1" applyBorder="1" applyAlignment="1" applyProtection="1">
      <alignment horizontal="right" vertical="center" indent="4"/>
      <protection hidden="1"/>
    </xf>
    <xf numFmtId="164" fontId="30" fillId="53" borderId="116" xfId="0" applyNumberFormat="1" applyFont="1" applyFill="1" applyBorder="1" applyAlignment="1" applyProtection="1">
      <alignment horizontal="right" vertical="center" indent="4"/>
      <protection hidden="1"/>
    </xf>
    <xf numFmtId="0" fontId="30" fillId="53" borderId="21" xfId="0" applyFont="1" applyFill="1" applyBorder="1" applyAlignment="1" applyProtection="1">
      <alignment horizontal="center" vertical="center" wrapText="1"/>
      <protection hidden="1"/>
    </xf>
    <xf numFmtId="0" fontId="30" fillId="53" borderId="43" xfId="0" applyFont="1" applyFill="1" applyBorder="1" applyAlignment="1" applyProtection="1">
      <alignment horizontal="center" vertical="center" wrapText="1"/>
      <protection hidden="1"/>
    </xf>
    <xf numFmtId="0" fontId="38" fillId="53" borderId="11" xfId="0" applyFont="1" applyFill="1" applyBorder="1" applyAlignment="1" applyProtection="1">
      <alignment horizontal="center" vertical="center" wrapText="1"/>
      <protection hidden="1"/>
    </xf>
    <xf numFmtId="0" fontId="33" fillId="51" borderId="11" xfId="0" applyFont="1" applyFill="1" applyBorder="1" applyAlignment="1" applyProtection="1">
      <alignment horizontal="center" vertical="center" wrapText="1"/>
      <protection hidden="1"/>
    </xf>
    <xf numFmtId="0" fontId="51" fillId="34" borderId="0" xfId="0" applyFont="1" applyFill="1" applyBorder="1" applyAlignment="1" applyProtection="1">
      <alignment horizontal="center" vertical="center" wrapText="1"/>
      <protection hidden="1"/>
    </xf>
    <xf numFmtId="0" fontId="32" fillId="51" borderId="35" xfId="0" applyFont="1" applyFill="1" applyBorder="1" applyAlignment="1" applyProtection="1">
      <alignment horizontal="center" vertical="top" wrapText="1"/>
      <protection hidden="1"/>
    </xf>
    <xf numFmtId="0" fontId="32" fillId="51" borderId="0" xfId="0" applyFont="1" applyFill="1" applyBorder="1" applyAlignment="1" applyProtection="1">
      <alignment horizontal="center" vertical="top" wrapText="1"/>
      <protection hidden="1"/>
    </xf>
    <xf numFmtId="0" fontId="32" fillId="51" borderId="36" xfId="0" applyFont="1" applyFill="1" applyBorder="1" applyAlignment="1" applyProtection="1">
      <alignment horizontal="center" vertical="top" wrapText="1"/>
      <protection hidden="1"/>
    </xf>
    <xf numFmtId="0" fontId="28" fillId="51" borderId="26" xfId="0" applyFont="1" applyFill="1" applyBorder="1" applyAlignment="1" applyProtection="1">
      <alignment horizontal="center" vertical="center" wrapText="1"/>
      <protection hidden="1"/>
    </xf>
    <xf numFmtId="0" fontId="28" fillId="51" borderId="27" xfId="0" applyFont="1" applyFill="1" applyBorder="1" applyAlignment="1" applyProtection="1">
      <alignment horizontal="center" vertical="center" wrapText="1"/>
      <protection hidden="1"/>
    </xf>
    <xf numFmtId="0" fontId="28" fillId="51" borderId="28" xfId="0" applyFont="1" applyFill="1" applyBorder="1" applyAlignment="1" applyProtection="1">
      <alignment horizontal="center" vertical="center" wrapText="1"/>
      <protection hidden="1"/>
    </xf>
    <xf numFmtId="0" fontId="28" fillId="51" borderId="35" xfId="0" applyFont="1" applyFill="1" applyBorder="1" applyAlignment="1" applyProtection="1">
      <alignment horizontal="center" vertical="center" wrapText="1"/>
      <protection hidden="1"/>
    </xf>
    <xf numFmtId="0" fontId="28" fillId="51" borderId="0" xfId="0" applyFont="1" applyFill="1" applyBorder="1" applyAlignment="1" applyProtection="1">
      <alignment horizontal="center" vertical="center" wrapText="1"/>
      <protection hidden="1"/>
    </xf>
    <xf numFmtId="0" fontId="28" fillId="51" borderId="36" xfId="0" applyFont="1" applyFill="1" applyBorder="1" applyAlignment="1" applyProtection="1">
      <alignment horizontal="center" vertical="center" wrapText="1"/>
      <protection hidden="1"/>
    </xf>
    <xf numFmtId="0" fontId="28" fillId="51" borderId="29" xfId="0" applyFont="1" applyFill="1" applyBorder="1" applyAlignment="1" applyProtection="1">
      <alignment horizontal="center" vertical="center" wrapText="1"/>
      <protection hidden="1"/>
    </xf>
    <xf numFmtId="0" fontId="28" fillId="51" borderId="25" xfId="0" applyFont="1" applyFill="1" applyBorder="1" applyAlignment="1" applyProtection="1">
      <alignment horizontal="center" vertical="center" wrapText="1"/>
      <protection hidden="1"/>
    </xf>
    <xf numFmtId="0" fontId="28" fillId="51" borderId="40" xfId="0" applyFont="1" applyFill="1" applyBorder="1" applyAlignment="1" applyProtection="1">
      <alignment horizontal="center" vertical="center" wrapText="1"/>
      <protection hidden="1"/>
    </xf>
  </cellXfs>
  <cellStyles count="53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Excel Built-in Normal" xfId="44"/>
    <cellStyle name="Excel Built-in Normal 1" xfId="42"/>
    <cellStyle name="Excel Built-in Normal 2" xfId="45"/>
    <cellStyle name="Hypertextový odkaz" xfId="51" builtinId="8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ázev 2" xfId="52"/>
    <cellStyle name="Neutrální" xfId="8" builtinId="28" customBuiltin="1"/>
    <cellStyle name="Normální" xfId="0" builtinId="0"/>
    <cellStyle name="Normální 2" xfId="43"/>
    <cellStyle name="normální 2 2" xfId="47"/>
    <cellStyle name="Normální 2 3" xfId="46"/>
    <cellStyle name="Normální 2 4" xfId="49"/>
    <cellStyle name="Normální 2 5" xfId="50"/>
    <cellStyle name="Poznámka" xfId="15" builtinId="10" customBuiltin="1"/>
    <cellStyle name="Propojená buňka" xfId="12" builtinId="24" customBuiltin="1"/>
    <cellStyle name="Správně" xfId="6" builtinId="26" customBuiltin="1"/>
    <cellStyle name="Styl 1" xfId="48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98">
    <dxf>
      <font>
        <b/>
        <i val="0"/>
      </font>
      <fill>
        <patternFill>
          <bgColor rgb="FFFF0000"/>
        </patternFill>
      </fill>
    </dxf>
    <dxf>
      <fill>
        <patternFill>
          <bgColor rgb="FFFF8585"/>
        </patternFill>
      </fill>
    </dxf>
    <dxf>
      <fill>
        <patternFill>
          <bgColor rgb="FFFF6161"/>
        </patternFill>
      </fill>
    </dxf>
    <dxf>
      <fill>
        <patternFill>
          <bgColor rgb="FFFF5B5B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5B5B"/>
        </patternFill>
      </fill>
    </dxf>
    <dxf>
      <fill>
        <patternFill>
          <bgColor rgb="FFFF616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8585"/>
        </patternFill>
      </fill>
    </dxf>
    <dxf>
      <fill>
        <patternFill>
          <bgColor rgb="FFFF8585"/>
        </patternFill>
      </fill>
    </dxf>
    <dxf>
      <fill>
        <patternFill>
          <bgColor rgb="FFFF8585"/>
        </patternFill>
      </fill>
    </dxf>
    <dxf>
      <fill>
        <patternFill>
          <bgColor rgb="FFFF6161"/>
        </patternFill>
      </fill>
    </dxf>
    <dxf>
      <fill>
        <patternFill>
          <bgColor rgb="FFFF5B5B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5B5B"/>
        </patternFill>
      </fill>
    </dxf>
    <dxf>
      <fill>
        <patternFill>
          <bgColor rgb="FFFF616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8989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8585"/>
        </patternFill>
      </fill>
    </dxf>
    <dxf>
      <fill>
        <patternFill>
          <bgColor rgb="FFFF6161"/>
        </patternFill>
      </fill>
    </dxf>
    <dxf>
      <fill>
        <patternFill>
          <bgColor rgb="FFFF5B5B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5B5B"/>
        </patternFill>
      </fill>
    </dxf>
    <dxf>
      <fill>
        <patternFill>
          <bgColor rgb="FFFF6161"/>
        </patternFill>
      </fill>
    </dxf>
    <dxf>
      <fill>
        <patternFill>
          <bgColor rgb="FFFF0000"/>
        </patternFill>
      </fill>
    </dxf>
    <dxf>
      <fill>
        <patternFill>
          <bgColor rgb="FFFF8585"/>
        </patternFill>
      </fill>
    </dxf>
    <dxf>
      <fill>
        <patternFill>
          <bgColor rgb="FFFF8585"/>
        </patternFill>
      </fill>
    </dxf>
    <dxf>
      <fill>
        <patternFill>
          <bgColor rgb="FFFF8585"/>
        </patternFill>
      </fill>
    </dxf>
    <dxf>
      <fill>
        <patternFill>
          <bgColor rgb="FFFF6161"/>
        </patternFill>
      </fill>
    </dxf>
    <dxf>
      <fill>
        <patternFill>
          <bgColor rgb="FFFF5B5B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5B5B"/>
        </patternFill>
      </fill>
    </dxf>
    <dxf>
      <fill>
        <patternFill>
          <bgColor rgb="FFFF616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8989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6161"/>
        </patternFill>
      </fill>
    </dxf>
    <dxf>
      <fill>
        <patternFill>
          <bgColor rgb="FFFF5B5B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5B5B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5B5B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5B5B"/>
        </patternFill>
      </fill>
    </dxf>
    <dxf>
      <fill>
        <patternFill>
          <bgColor rgb="FFFF616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8989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8585"/>
        </patternFill>
      </fill>
    </dxf>
    <dxf>
      <fill>
        <patternFill>
          <bgColor rgb="FFFF6161"/>
        </patternFill>
      </fill>
    </dxf>
    <dxf>
      <fill>
        <patternFill>
          <bgColor rgb="FFFF5B5B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5B5B"/>
        </patternFill>
      </fill>
    </dxf>
    <dxf>
      <fill>
        <patternFill>
          <bgColor rgb="FFFF616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6161"/>
        </patternFill>
      </fill>
    </dxf>
    <dxf>
      <fill>
        <patternFill>
          <bgColor rgb="FFFF5B5B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5B5B"/>
        </patternFill>
      </fill>
    </dxf>
    <dxf>
      <fill>
        <patternFill>
          <bgColor rgb="FFFF6161"/>
        </patternFill>
      </fill>
    </dxf>
    <dxf>
      <fill>
        <patternFill>
          <bgColor rgb="FFFF8989"/>
        </patternFill>
      </fill>
    </dxf>
    <dxf>
      <fill>
        <patternFill>
          <bgColor rgb="FFFF0000"/>
        </patternFill>
      </fill>
    </dxf>
    <dxf>
      <fill>
        <patternFill>
          <bgColor rgb="FFFF8585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898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7EA2D1"/>
      <color rgb="FF003399"/>
      <color rgb="FFBCE292"/>
      <color rgb="FFF5FEA4"/>
      <color rgb="FFF7C903"/>
      <color rgb="FFD2ECB6"/>
      <color rgb="FFFF8585"/>
      <color rgb="FFFAB900"/>
      <color rgb="FFFF6161"/>
      <color rgb="FFFF5B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hyperlink" Target="http://www.msmt.cz/strukturalni-fondy-1/vyhlasene-vyzvy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33</xdr:row>
      <xdr:rowOff>19049</xdr:rowOff>
    </xdr:from>
    <xdr:to>
      <xdr:col>8</xdr:col>
      <xdr:colOff>224250</xdr:colOff>
      <xdr:row>39</xdr:row>
      <xdr:rowOff>70376</xdr:rowOff>
    </xdr:to>
    <xdr:pic>
      <xdr:nvPicPr>
        <xdr:cNvPr id="2" name="Obráze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4857749"/>
          <a:ext cx="4320000" cy="1137176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33</xdr:row>
      <xdr:rowOff>9525</xdr:rowOff>
    </xdr:from>
    <xdr:to>
      <xdr:col>16</xdr:col>
      <xdr:colOff>208687</xdr:colOff>
      <xdr:row>39</xdr:row>
      <xdr:rowOff>3676</xdr:rowOff>
    </xdr:to>
    <xdr:pic>
      <xdr:nvPicPr>
        <xdr:cNvPr id="3" name="Obráze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3275" y="4848225"/>
          <a:ext cx="2275612" cy="10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1</xdr:row>
      <xdr:rowOff>76200</xdr:rowOff>
    </xdr:from>
    <xdr:to>
      <xdr:col>16</xdr:col>
      <xdr:colOff>314325</xdr:colOff>
      <xdr:row>4</xdr:row>
      <xdr:rowOff>142592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38175" y="257175"/>
          <a:ext cx="8677275" cy="609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P36"/>
  <sheetViews>
    <sheetView zoomScaleNormal="100" workbookViewId="0">
      <selection activeCell="B12" sqref="B12:P12"/>
    </sheetView>
  </sheetViews>
  <sheetFormatPr defaultColWidth="9.1796875" defaultRowHeight="14" x14ac:dyDescent="0.3"/>
  <cols>
    <col min="1" max="1" width="2.453125" style="77" customWidth="1"/>
    <col min="2" max="2" width="10.1796875" style="77" customWidth="1"/>
    <col min="3" max="3" width="8.453125" style="77" customWidth="1"/>
    <col min="4" max="4" width="7.453125" style="77" customWidth="1"/>
    <col min="5" max="5" width="12" style="77" customWidth="1"/>
    <col min="6" max="6" width="6.54296875" style="77" customWidth="1"/>
    <col min="7" max="7" width="8.81640625" style="77" customWidth="1"/>
    <col min="8" max="8" width="8.453125" style="77" customWidth="1"/>
    <col min="9" max="11" width="8.81640625" style="77" customWidth="1"/>
    <col min="12" max="12" width="5.81640625" style="77" customWidth="1"/>
    <col min="13" max="13" width="1.7265625" style="77" customWidth="1"/>
    <col min="14" max="14" width="9.26953125" style="77" customWidth="1"/>
    <col min="15" max="15" width="13.81640625" style="77" customWidth="1"/>
    <col min="16" max="16" width="6.7265625" style="77" customWidth="1"/>
    <col min="17" max="16384" width="9.1796875" style="77"/>
  </cols>
  <sheetData>
    <row r="6" spans="2:16" ht="15.75" customHeight="1" x14ac:dyDescent="0.3">
      <c r="B6" s="609" t="s">
        <v>251</v>
      </c>
      <c r="C6" s="609"/>
      <c r="D6" s="609"/>
      <c r="E6" s="609"/>
      <c r="F6" s="609"/>
      <c r="G6" s="609"/>
      <c r="H6" s="609"/>
      <c r="I6" s="609"/>
      <c r="J6" s="609"/>
      <c r="K6" s="609"/>
      <c r="L6" s="609"/>
      <c r="M6" s="609"/>
      <c r="N6" s="609"/>
      <c r="O6" s="609"/>
      <c r="P6" s="609"/>
    </row>
    <row r="7" spans="2:16" ht="7.5" customHeight="1" x14ac:dyDescent="0.3"/>
    <row r="8" spans="2:16" ht="39.5" x14ac:dyDescent="0.3">
      <c r="B8" s="605" t="s">
        <v>30</v>
      </c>
      <c r="C8" s="605"/>
      <c r="D8" s="605"/>
      <c r="E8" s="605"/>
      <c r="F8" s="605"/>
      <c r="G8" s="605"/>
      <c r="H8" s="605"/>
      <c r="I8" s="605"/>
      <c r="J8" s="605"/>
      <c r="K8" s="605"/>
      <c r="L8" s="605"/>
      <c r="M8" s="605"/>
      <c r="N8" s="605"/>
      <c r="O8" s="605"/>
      <c r="P8" s="605"/>
    </row>
    <row r="9" spans="2:16" ht="21" x14ac:dyDescent="0.3">
      <c r="B9" s="607" t="s">
        <v>243</v>
      </c>
      <c r="C9" s="607"/>
      <c r="D9" s="607"/>
      <c r="E9" s="607"/>
      <c r="F9" s="607"/>
      <c r="G9" s="607"/>
      <c r="H9" s="607"/>
      <c r="I9" s="607"/>
      <c r="J9" s="607"/>
      <c r="K9" s="607"/>
      <c r="L9" s="607"/>
      <c r="M9" s="607"/>
      <c r="N9" s="607"/>
      <c r="O9" s="607"/>
      <c r="P9" s="607"/>
    </row>
    <row r="10" spans="2:16" ht="15" customHeight="1" x14ac:dyDescent="0.3">
      <c r="B10" s="606" t="s">
        <v>187</v>
      </c>
      <c r="C10" s="606"/>
      <c r="D10" s="606"/>
      <c r="E10" s="606"/>
      <c r="F10" s="606"/>
      <c r="G10" s="606"/>
      <c r="H10" s="606"/>
      <c r="I10" s="606"/>
      <c r="J10" s="606"/>
      <c r="K10" s="606"/>
      <c r="L10" s="606"/>
      <c r="M10" s="606"/>
      <c r="N10" s="606"/>
      <c r="O10" s="606"/>
      <c r="P10" s="606"/>
    </row>
    <row r="11" spans="2:16" ht="14.25" customHeight="1" x14ac:dyDescent="0.3">
      <c r="B11" s="78"/>
      <c r="C11" s="79"/>
      <c r="D11" s="79"/>
      <c r="E11" s="79"/>
      <c r="F11" s="79"/>
      <c r="G11" s="79"/>
      <c r="H11" s="79"/>
      <c r="I11" s="79"/>
      <c r="J11" s="79"/>
      <c r="K11" s="79"/>
    </row>
    <row r="12" spans="2:16" ht="243.75" customHeight="1" x14ac:dyDescent="0.3">
      <c r="B12" s="608" t="s">
        <v>244</v>
      </c>
      <c r="C12" s="608"/>
      <c r="D12" s="608"/>
      <c r="E12" s="608"/>
      <c r="F12" s="608"/>
      <c r="G12" s="608"/>
      <c r="H12" s="608"/>
      <c r="I12" s="608"/>
      <c r="J12" s="608"/>
      <c r="K12" s="608"/>
      <c r="L12" s="608"/>
      <c r="M12" s="608"/>
      <c r="N12" s="608"/>
      <c r="O12" s="608"/>
      <c r="P12" s="608"/>
    </row>
    <row r="13" spans="2:16" ht="25" x14ac:dyDescent="0.3">
      <c r="B13" s="610" t="s">
        <v>12</v>
      </c>
      <c r="C13" s="611"/>
      <c r="D13" s="611"/>
      <c r="E13" s="611"/>
      <c r="F13" s="611"/>
      <c r="G13" s="611"/>
      <c r="H13" s="611"/>
      <c r="I13" s="611"/>
      <c r="J13" s="611"/>
      <c r="K13" s="611"/>
      <c r="L13" s="611"/>
      <c r="M13" s="611"/>
      <c r="N13" s="611"/>
      <c r="O13" s="611"/>
      <c r="P13" s="612"/>
    </row>
    <row r="14" spans="2:16" s="146" customFormat="1" ht="87" customHeight="1" x14ac:dyDescent="0.45">
      <c r="B14" s="145" t="s">
        <v>14</v>
      </c>
      <c r="C14" s="632" t="s">
        <v>252</v>
      </c>
      <c r="D14" s="633"/>
      <c r="E14" s="633"/>
      <c r="F14" s="633"/>
      <c r="G14" s="633"/>
      <c r="H14" s="633"/>
      <c r="I14" s="633"/>
      <c r="J14" s="633"/>
      <c r="K14" s="633"/>
      <c r="L14" s="633"/>
      <c r="M14" s="633"/>
      <c r="N14" s="633"/>
      <c r="O14" s="633"/>
      <c r="P14" s="634"/>
    </row>
    <row r="15" spans="2:16" s="146" customFormat="1" ht="33" customHeight="1" x14ac:dyDescent="0.45">
      <c r="B15" s="147" t="s">
        <v>15</v>
      </c>
      <c r="C15" s="626" t="s">
        <v>245</v>
      </c>
      <c r="D15" s="627"/>
      <c r="E15" s="627"/>
      <c r="F15" s="627"/>
      <c r="G15" s="627"/>
      <c r="H15" s="627"/>
      <c r="I15" s="627"/>
      <c r="J15" s="627"/>
      <c r="K15" s="627"/>
      <c r="L15" s="627"/>
      <c r="M15" s="627"/>
      <c r="N15" s="627"/>
      <c r="O15" s="627"/>
      <c r="P15" s="628"/>
    </row>
    <row r="16" spans="2:16" s="146" customFormat="1" ht="33" customHeight="1" x14ac:dyDescent="0.45">
      <c r="B16" s="147"/>
      <c r="C16" s="629" t="s">
        <v>246</v>
      </c>
      <c r="D16" s="630"/>
      <c r="E16" s="630"/>
      <c r="F16" s="630"/>
      <c r="G16" s="630"/>
      <c r="H16" s="630"/>
      <c r="I16" s="630"/>
      <c r="J16" s="630"/>
      <c r="K16" s="630"/>
      <c r="L16" s="630"/>
      <c r="M16" s="630"/>
      <c r="N16" s="630"/>
      <c r="O16" s="630"/>
      <c r="P16" s="631"/>
    </row>
    <row r="17" spans="2:16" s="146" customFormat="1" ht="33" customHeight="1" x14ac:dyDescent="0.45">
      <c r="B17" s="147"/>
      <c r="C17" s="629" t="s">
        <v>247</v>
      </c>
      <c r="D17" s="630"/>
      <c r="E17" s="630"/>
      <c r="F17" s="630"/>
      <c r="G17" s="630"/>
      <c r="H17" s="630"/>
      <c r="I17" s="630"/>
      <c r="J17" s="630"/>
      <c r="K17" s="630"/>
      <c r="L17" s="630"/>
      <c r="M17" s="630"/>
      <c r="N17" s="630"/>
      <c r="O17" s="630"/>
      <c r="P17" s="631"/>
    </row>
    <row r="18" spans="2:16" s="146" customFormat="1" ht="21" customHeight="1" x14ac:dyDescent="0.45">
      <c r="B18" s="147"/>
      <c r="C18" s="629" t="s">
        <v>248</v>
      </c>
      <c r="D18" s="630"/>
      <c r="E18" s="630"/>
      <c r="F18" s="630"/>
      <c r="G18" s="630"/>
      <c r="H18" s="630"/>
      <c r="I18" s="630"/>
      <c r="J18" s="630"/>
      <c r="K18" s="630"/>
      <c r="L18" s="630"/>
      <c r="M18" s="630"/>
      <c r="N18" s="630"/>
      <c r="O18" s="630"/>
      <c r="P18" s="631"/>
    </row>
    <row r="19" spans="2:16" s="146" customFormat="1" ht="21" customHeight="1" x14ac:dyDescent="0.45">
      <c r="B19" s="147"/>
      <c r="C19" s="629" t="s">
        <v>29</v>
      </c>
      <c r="D19" s="630"/>
      <c r="E19" s="630"/>
      <c r="F19" s="630"/>
      <c r="G19" s="630"/>
      <c r="H19" s="630"/>
      <c r="I19" s="630"/>
      <c r="J19" s="630"/>
      <c r="K19" s="630"/>
      <c r="L19" s="630"/>
      <c r="M19" s="630"/>
      <c r="N19" s="630"/>
      <c r="O19" s="630"/>
      <c r="P19" s="631"/>
    </row>
    <row r="20" spans="2:16" s="146" customFormat="1" ht="33" customHeight="1" x14ac:dyDescent="0.45">
      <c r="B20" s="147" t="s">
        <v>13</v>
      </c>
      <c r="C20" s="626" t="s">
        <v>249</v>
      </c>
      <c r="D20" s="627"/>
      <c r="E20" s="627"/>
      <c r="F20" s="627"/>
      <c r="G20" s="627"/>
      <c r="H20" s="627"/>
      <c r="I20" s="627"/>
      <c r="J20" s="627"/>
      <c r="K20" s="627"/>
      <c r="L20" s="627"/>
      <c r="M20" s="627"/>
      <c r="N20" s="627"/>
      <c r="O20" s="627"/>
      <c r="P20" s="628"/>
    </row>
    <row r="21" spans="2:16" s="146" customFormat="1" ht="66" customHeight="1" x14ac:dyDescent="0.45">
      <c r="B21" s="604" t="s">
        <v>28</v>
      </c>
      <c r="C21" s="635" t="s">
        <v>250</v>
      </c>
      <c r="D21" s="636"/>
      <c r="E21" s="636"/>
      <c r="F21" s="636"/>
      <c r="G21" s="636"/>
      <c r="H21" s="636"/>
      <c r="I21" s="636"/>
      <c r="J21" s="636"/>
      <c r="K21" s="636"/>
      <c r="L21" s="636"/>
      <c r="M21" s="636"/>
      <c r="N21" s="636"/>
      <c r="O21" s="636"/>
      <c r="P21" s="637"/>
    </row>
    <row r="23" spans="2:16" ht="30.75" customHeight="1" x14ac:dyDescent="0.3"/>
    <row r="24" spans="2:16" ht="24" customHeight="1" x14ac:dyDescent="0.45">
      <c r="B24" s="80"/>
      <c r="C24" s="613" t="s">
        <v>39</v>
      </c>
      <c r="D24" s="613"/>
      <c r="E24" s="613"/>
      <c r="F24" s="613"/>
      <c r="G24" s="613"/>
      <c r="H24" s="613"/>
      <c r="I24" s="613"/>
      <c r="J24" s="613"/>
      <c r="K24" s="613"/>
      <c r="L24" s="613"/>
      <c r="M24" s="613"/>
      <c r="N24" s="613"/>
      <c r="O24" s="613"/>
      <c r="P24" s="81"/>
    </row>
    <row r="25" spans="2:16" ht="29.25" customHeight="1" x14ac:dyDescent="0.3">
      <c r="B25" s="82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4"/>
    </row>
    <row r="26" spans="2:16" ht="96" customHeight="1" x14ac:dyDescent="0.3">
      <c r="B26" s="82"/>
      <c r="C26" s="614" t="s">
        <v>184</v>
      </c>
      <c r="D26" s="615"/>
      <c r="E26" s="615"/>
      <c r="F26" s="615"/>
      <c r="G26" s="615"/>
      <c r="H26" s="616"/>
      <c r="I26" s="83"/>
      <c r="J26" s="617" t="s">
        <v>185</v>
      </c>
      <c r="K26" s="618"/>
      <c r="L26" s="618"/>
      <c r="M26" s="618"/>
      <c r="N26" s="618"/>
      <c r="O26" s="619"/>
      <c r="P26" s="84"/>
    </row>
    <row r="27" spans="2:16" ht="27.75" customHeight="1" x14ac:dyDescent="0.3">
      <c r="B27" s="82"/>
      <c r="C27" s="83"/>
      <c r="D27" s="83"/>
      <c r="E27" s="83"/>
      <c r="F27" s="83"/>
      <c r="G27" s="83"/>
      <c r="I27" s="83"/>
      <c r="J27" s="83"/>
      <c r="K27" s="83"/>
      <c r="L27" s="83"/>
      <c r="M27" s="83"/>
      <c r="N27" s="83"/>
      <c r="O27" s="83"/>
      <c r="P27" s="84"/>
    </row>
    <row r="28" spans="2:16" ht="97.5" customHeight="1" x14ac:dyDescent="0.3">
      <c r="B28" s="82"/>
      <c r="C28" s="623" t="s">
        <v>199</v>
      </c>
      <c r="D28" s="624"/>
      <c r="E28" s="624"/>
      <c r="F28" s="624"/>
      <c r="G28" s="624"/>
      <c r="H28" s="625"/>
      <c r="J28" s="620" t="s">
        <v>197</v>
      </c>
      <c r="K28" s="621"/>
      <c r="L28" s="621"/>
      <c r="M28" s="621"/>
      <c r="N28" s="621"/>
      <c r="O28" s="622"/>
      <c r="P28" s="84"/>
    </row>
    <row r="29" spans="2:16" ht="14.25" customHeight="1" x14ac:dyDescent="0.3">
      <c r="B29" s="82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4"/>
    </row>
    <row r="30" spans="2:16" x14ac:dyDescent="0.3">
      <c r="B30" s="85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7"/>
    </row>
    <row r="31" spans="2:16" s="83" customFormat="1" x14ac:dyDescent="0.3"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</row>
    <row r="32" spans="2:16" s="83" customFormat="1" ht="9" customHeight="1" x14ac:dyDescent="0.3"/>
    <row r="36" ht="14.25" customHeight="1" x14ac:dyDescent="0.3"/>
  </sheetData>
  <sheetProtection algorithmName="SHA-512" hashValue="5qxFeK75NlOH3At8noNUekzGuzH63GyLttz54cIEWL2uV2joPrf/ftox0PWg9SIQYVJexS7LDud8I98sZMdAiA==" saltValue="9HgQDDKrlxlI02CZjfhSpw==" spinCount="100000" sheet="1" objects="1" scenarios="1"/>
  <mergeCells count="19">
    <mergeCell ref="B13:P13"/>
    <mergeCell ref="C24:O24"/>
    <mergeCell ref="C26:H26"/>
    <mergeCell ref="J26:O26"/>
    <mergeCell ref="J28:O28"/>
    <mergeCell ref="C28:H28"/>
    <mergeCell ref="C20:P20"/>
    <mergeCell ref="C18:P18"/>
    <mergeCell ref="C14:P14"/>
    <mergeCell ref="C19:P19"/>
    <mergeCell ref="C17:P17"/>
    <mergeCell ref="C16:P16"/>
    <mergeCell ref="C15:P15"/>
    <mergeCell ref="C21:P21"/>
    <mergeCell ref="B8:P8"/>
    <mergeCell ref="B10:P10"/>
    <mergeCell ref="B9:P9"/>
    <mergeCell ref="B12:P12"/>
    <mergeCell ref="B6:P6"/>
  </mergeCells>
  <hyperlinks>
    <hyperlink ref="C26:H26" location="SŠ!A1" display="Střední škola"/>
    <hyperlink ref="J26:O26" location="VOŠ!A1" display="Vyšší odborná škola"/>
    <hyperlink ref="C28:H28" location="DM!A1" display="Domov mládeže "/>
    <hyperlink ref="J28:O28" location="Internát!A1" display="Internát"/>
  </hyperlinks>
  <pageMargins left="0.70866141732283472" right="0.6692913385826772" top="0.78740157480314965" bottom="0.78740157480314965" header="0.31496062992125984" footer="0.31496062992125984"/>
  <pageSetup paperSize="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1"/>
  <sheetViews>
    <sheetView zoomScaleNormal="100" workbookViewId="0">
      <selection activeCell="B2" sqref="B2:K2"/>
    </sheetView>
  </sheetViews>
  <sheetFormatPr defaultColWidth="9.1796875" defaultRowHeight="16" x14ac:dyDescent="0.45"/>
  <cols>
    <col min="1" max="1" width="2.453125" style="67" customWidth="1"/>
    <col min="2" max="2" width="6.26953125" style="448" customWidth="1"/>
    <col min="3" max="3" width="3" style="68" customWidth="1"/>
    <col min="4" max="4" width="16.54296875" style="68" customWidth="1"/>
    <col min="5" max="6" width="14.7265625" style="68" customWidth="1"/>
    <col min="7" max="9" width="15.1796875" style="68" customWidth="1"/>
    <col min="10" max="10" width="15.1796875" style="67" customWidth="1"/>
    <col min="11" max="11" width="15.1796875" style="68" customWidth="1"/>
    <col min="12" max="16384" width="9.1796875" style="67"/>
  </cols>
  <sheetData>
    <row r="1" spans="2:11" ht="16.5" thickBot="1" x14ac:dyDescent="0.5"/>
    <row r="2" spans="2:11" ht="27" customHeight="1" thickBot="1" x14ac:dyDescent="0.5">
      <c r="B2" s="638" t="s">
        <v>228</v>
      </c>
      <c r="C2" s="639"/>
      <c r="D2" s="639"/>
      <c r="E2" s="639"/>
      <c r="F2" s="639"/>
      <c r="G2" s="639"/>
      <c r="H2" s="639"/>
      <c r="I2" s="639"/>
      <c r="J2" s="639"/>
      <c r="K2" s="639"/>
    </row>
    <row r="3" spans="2:11" ht="50" thickBot="1" x14ac:dyDescent="0.5">
      <c r="B3" s="640"/>
      <c r="C3" s="641"/>
      <c r="D3" s="641"/>
      <c r="E3" s="479" t="s">
        <v>229</v>
      </c>
      <c r="F3" s="479" t="s">
        <v>230</v>
      </c>
      <c r="G3" s="480" t="s">
        <v>231</v>
      </c>
      <c r="H3" s="479" t="s">
        <v>235</v>
      </c>
      <c r="I3" s="479" t="s">
        <v>236</v>
      </c>
      <c r="J3" s="479" t="s">
        <v>237</v>
      </c>
      <c r="K3" s="479" t="s">
        <v>238</v>
      </c>
    </row>
    <row r="4" spans="2:11" ht="25.5" customHeight="1" x14ac:dyDescent="0.45">
      <c r="B4" s="642" t="s">
        <v>232</v>
      </c>
      <c r="C4" s="643"/>
      <c r="D4" s="643"/>
      <c r="E4" s="481">
        <f>SŠ!G3+VOŠ!F3+DM!E3+Internát!E3</f>
        <v>0</v>
      </c>
      <c r="F4" s="482">
        <f>SŠ!I3+VOŠ!H3+DM!F3+Internát!F3</f>
        <v>0</v>
      </c>
      <c r="G4" s="483">
        <f>SŠ!L3+VOŠ!K3+DM!I3+Internát!I3</f>
        <v>0</v>
      </c>
      <c r="H4" s="484">
        <f>SŠ!L3</f>
        <v>0</v>
      </c>
      <c r="I4" s="485">
        <f>VOŠ!K3</f>
        <v>0</v>
      </c>
      <c r="J4" s="485">
        <f>DM!I3</f>
        <v>0</v>
      </c>
      <c r="K4" s="485">
        <f>Internát!I3</f>
        <v>0</v>
      </c>
    </row>
    <row r="5" spans="2:11" ht="25.5" customHeight="1" x14ac:dyDescent="0.45">
      <c r="B5" s="642" t="s">
        <v>222</v>
      </c>
      <c r="C5" s="643"/>
      <c r="D5" s="643"/>
      <c r="E5" s="486">
        <f>SŠ!G4+VOŠ!F4+DM!E4+Internát!E4</f>
        <v>0</v>
      </c>
      <c r="F5" s="487">
        <f>SŠ!I4+VOŠ!H4+DM!F4+Internát!F4</f>
        <v>0</v>
      </c>
      <c r="G5" s="488">
        <f>SŠ!L4+VOŠ!K4+DM!I4+Internát!I4</f>
        <v>0</v>
      </c>
      <c r="H5" s="489">
        <f>SŠ!L4</f>
        <v>0</v>
      </c>
      <c r="I5" s="490">
        <f>VOŠ!K4</f>
        <v>0</v>
      </c>
      <c r="J5" s="490">
        <f>DM!I4</f>
        <v>0</v>
      </c>
      <c r="K5" s="490">
        <f>Internát!I4</f>
        <v>0</v>
      </c>
    </row>
    <row r="6" spans="2:11" ht="25.5" customHeight="1" x14ac:dyDescent="0.45">
      <c r="B6" s="642" t="s">
        <v>223</v>
      </c>
      <c r="C6" s="643"/>
      <c r="D6" s="643"/>
      <c r="E6" s="486">
        <f>SŠ!G5+VOŠ!F5+DM!E5+Internát!E5</f>
        <v>0</v>
      </c>
      <c r="F6" s="487">
        <f>SŠ!I5+VOŠ!H5+DM!F5+Internát!F5</f>
        <v>0</v>
      </c>
      <c r="G6" s="488">
        <f>SŠ!L5+VOŠ!K5+DM!I5+Internát!I5</f>
        <v>0</v>
      </c>
      <c r="H6" s="489">
        <f>SŠ!L5</f>
        <v>0</v>
      </c>
      <c r="I6" s="490">
        <f>VOŠ!K5</f>
        <v>0</v>
      </c>
      <c r="J6" s="490">
        <f>DM!I5</f>
        <v>0</v>
      </c>
      <c r="K6" s="490">
        <f>Internát!I5</f>
        <v>0</v>
      </c>
    </row>
    <row r="7" spans="2:11" ht="25.5" customHeight="1" thickBot="1" x14ac:dyDescent="0.5">
      <c r="B7" s="664" t="s">
        <v>224</v>
      </c>
      <c r="C7" s="665"/>
      <c r="D7" s="665"/>
      <c r="E7" s="491">
        <f>SŠ!G6+VOŠ!F6+DM!E6+Internát!E6</f>
        <v>0</v>
      </c>
      <c r="F7" s="492">
        <f>SŠ!I6+VOŠ!H6+DM!F6+Internát!F6</f>
        <v>0</v>
      </c>
      <c r="G7" s="493">
        <f>SŠ!L6+VOŠ!K6+DM!I6+Internát!I6</f>
        <v>0</v>
      </c>
      <c r="H7" s="494">
        <f>SŠ!L6</f>
        <v>0</v>
      </c>
      <c r="I7" s="495">
        <f>VOŠ!K6</f>
        <v>0</v>
      </c>
      <c r="J7" s="495">
        <f>DM!I6</f>
        <v>0</v>
      </c>
      <c r="K7" s="495">
        <f>Internát!I6</f>
        <v>0</v>
      </c>
    </row>
    <row r="8" spans="2:11" ht="72.75" customHeight="1" x14ac:dyDescent="0.45">
      <c r="B8" s="89"/>
      <c r="C8" s="89"/>
      <c r="D8" s="496"/>
      <c r="E8" s="67"/>
      <c r="F8" s="666" t="s">
        <v>233</v>
      </c>
      <c r="G8" s="666"/>
      <c r="H8" s="666"/>
    </row>
    <row r="10" spans="2:11" ht="16.5" thickBot="1" x14ac:dyDescent="0.5">
      <c r="B10" s="89"/>
      <c r="C10" s="89"/>
      <c r="D10" s="89"/>
      <c r="E10" s="67"/>
      <c r="F10" s="67"/>
    </row>
    <row r="11" spans="2:11" ht="32.25" customHeight="1" thickBot="1" x14ac:dyDescent="0.5">
      <c r="B11" s="667" t="s">
        <v>239</v>
      </c>
      <c r="C11" s="668"/>
      <c r="D11" s="668"/>
      <c r="E11" s="668"/>
      <c r="F11" s="668"/>
      <c r="G11" s="668"/>
      <c r="H11" s="668"/>
      <c r="I11" s="668"/>
      <c r="J11" s="668"/>
      <c r="K11" s="669"/>
    </row>
    <row r="12" spans="2:11" s="66" customFormat="1" ht="32" x14ac:dyDescent="0.35">
      <c r="B12" s="69" t="s">
        <v>23</v>
      </c>
      <c r="C12" s="653" t="s">
        <v>24</v>
      </c>
      <c r="D12" s="654"/>
      <c r="E12" s="655"/>
      <c r="F12" s="70" t="s">
        <v>25</v>
      </c>
      <c r="G12" s="498" t="s">
        <v>219</v>
      </c>
      <c r="H12" s="499" t="s">
        <v>240</v>
      </c>
      <c r="I12" s="656" t="s">
        <v>26</v>
      </c>
      <c r="J12" s="657"/>
      <c r="K12" s="658"/>
    </row>
    <row r="13" spans="2:11" s="66" customFormat="1" ht="36" customHeight="1" x14ac:dyDescent="0.35">
      <c r="B13" s="659" t="s">
        <v>18</v>
      </c>
      <c r="C13" s="650" t="s">
        <v>17</v>
      </c>
      <c r="D13" s="651"/>
      <c r="E13" s="652"/>
      <c r="F13" s="500">
        <v>54000</v>
      </c>
      <c r="G13" s="501">
        <f>SŠ!S68+VOŠ!R40+DM!S58+Internát!S58</f>
        <v>0</v>
      </c>
      <c r="H13" s="502">
        <f>SŠ!AP68+VOŠ!AP40+DM!AS58+Internát!AS58</f>
        <v>0</v>
      </c>
      <c r="I13" s="644" t="str">
        <f t="shared" ref="I13:I18" si="0">IF(G13=H13,"Nedošlo ke změně hodnot.","Došlo ke změně hodnoty indikátoru. Požádejte o změnu indikátoru v IS KP14+.")</f>
        <v>Nedošlo ke změně hodnot.</v>
      </c>
      <c r="J13" s="645"/>
      <c r="K13" s="646"/>
    </row>
    <row r="14" spans="2:11" s="66" customFormat="1" ht="36" customHeight="1" x14ac:dyDescent="0.35">
      <c r="B14" s="659"/>
      <c r="C14" s="647" t="s">
        <v>0</v>
      </c>
      <c r="D14" s="648"/>
      <c r="E14" s="649"/>
      <c r="F14" s="500">
        <v>50501</v>
      </c>
      <c r="G14" s="503">
        <f>SŠ!T68+VOŠ!S40+DM!T58+Internát!T58</f>
        <v>0</v>
      </c>
      <c r="H14" s="504">
        <f>SŠ!AQ68+VOŠ!AQ40+DM!AT58+Internát!AT58</f>
        <v>0</v>
      </c>
      <c r="I14" s="644" t="str">
        <f t="shared" si="0"/>
        <v>Nedošlo ke změně hodnot.</v>
      </c>
      <c r="J14" s="645"/>
      <c r="K14" s="646"/>
    </row>
    <row r="15" spans="2:11" s="66" customFormat="1" ht="36" customHeight="1" x14ac:dyDescent="0.35">
      <c r="B15" s="659"/>
      <c r="C15" s="647" t="s">
        <v>1</v>
      </c>
      <c r="D15" s="648"/>
      <c r="E15" s="649"/>
      <c r="F15" s="500">
        <v>52601</v>
      </c>
      <c r="G15" s="503">
        <f>SŠ!U68+VOŠ!T40+DM!U58+Internát!U58</f>
        <v>0</v>
      </c>
      <c r="H15" s="504">
        <f>SŠ!AR68+VOŠ!AR40+DM!AU58+Internát!AU58</f>
        <v>0</v>
      </c>
      <c r="I15" s="644" t="str">
        <f t="shared" si="0"/>
        <v>Nedošlo ke změně hodnot.</v>
      </c>
      <c r="J15" s="645"/>
      <c r="K15" s="646"/>
    </row>
    <row r="16" spans="2:11" s="66" customFormat="1" ht="36" customHeight="1" x14ac:dyDescent="0.35">
      <c r="B16" s="659"/>
      <c r="C16" s="647" t="s">
        <v>50</v>
      </c>
      <c r="D16" s="648"/>
      <c r="E16" s="649"/>
      <c r="F16" s="500">
        <v>52106</v>
      </c>
      <c r="G16" s="503">
        <f>SŠ!V68+VOŠ!U40+DM!V58+Internát!V58</f>
        <v>0</v>
      </c>
      <c r="H16" s="504">
        <f>SŠ!AS68+VOŠ!AS40+DM!AV58+Internát!AV58</f>
        <v>0</v>
      </c>
      <c r="I16" s="644" t="str">
        <f t="shared" si="0"/>
        <v>Nedošlo ke změně hodnot.</v>
      </c>
      <c r="J16" s="645"/>
      <c r="K16" s="646"/>
    </row>
    <row r="17" spans="2:11" s="66" customFormat="1" ht="36" customHeight="1" x14ac:dyDescent="0.35">
      <c r="B17" s="659"/>
      <c r="C17" s="650" t="s">
        <v>51</v>
      </c>
      <c r="D17" s="651"/>
      <c r="E17" s="652"/>
      <c r="F17" s="500">
        <v>51212</v>
      </c>
      <c r="G17" s="501">
        <f>SŠ!W68+VOŠ!V40+DM!W58+Internát!W58</f>
        <v>0</v>
      </c>
      <c r="H17" s="502">
        <f>SŠ!AT68+VOŠ!AT40+DM!AW58+Internát!AW58</f>
        <v>0</v>
      </c>
      <c r="I17" s="644" t="str">
        <f t="shared" si="0"/>
        <v>Nedošlo ke změně hodnot.</v>
      </c>
      <c r="J17" s="645"/>
      <c r="K17" s="646"/>
    </row>
    <row r="18" spans="2:11" s="66" customFormat="1" ht="36" customHeight="1" x14ac:dyDescent="0.35">
      <c r="B18" s="659"/>
      <c r="C18" s="650" t="s">
        <v>52</v>
      </c>
      <c r="D18" s="651"/>
      <c r="E18" s="652"/>
      <c r="F18" s="500">
        <v>51017</v>
      </c>
      <c r="G18" s="501">
        <f>SŠ!X68+VOŠ!W40+DM!X58+Internát!X58</f>
        <v>0</v>
      </c>
      <c r="H18" s="502">
        <f>SŠ!AU68+VOŠ!AU40+DM!AX58+Internát!AX58</f>
        <v>0</v>
      </c>
      <c r="I18" s="644" t="str">
        <f t="shared" si="0"/>
        <v>Nedošlo ke změně hodnot.</v>
      </c>
      <c r="J18" s="645"/>
      <c r="K18" s="646"/>
    </row>
    <row r="19" spans="2:11" s="66" customFormat="1" ht="87" customHeight="1" x14ac:dyDescent="0.35">
      <c r="B19" s="508" t="s">
        <v>19</v>
      </c>
      <c r="C19" s="647" t="s">
        <v>8</v>
      </c>
      <c r="D19" s="648"/>
      <c r="E19" s="649"/>
      <c r="F19" s="500">
        <v>52510</v>
      </c>
      <c r="G19" s="501">
        <f>SŠ!AC68+VOŠ!AB40+DM!AC58+Internát!AC58</f>
        <v>0</v>
      </c>
      <c r="H19" s="502">
        <f>SŠ!AZ68+VOŠ!AZ40+DM!BC58+Internát!BC58</f>
        <v>0</v>
      </c>
      <c r="I19" s="644" t="str">
        <f>IF(G19=H19,"Nedošlo k přímé změně hodnot. Indikátor je povinný k naplnění - zkontrolujte, zda změnou šablon nedojde ke změně hodnoty indikátoru v žádosti o podporu. Pokud ano, požádejte o změnu indikátoru v IS KP14+.","Vyhodnoťte, zda skutečně došlo ke změně. Hodnota ve vedlejším sloupci je pouze orientační; zvažte počet podpořených konkrétních osob - jedna osoba se započítává jen jednou. Pokud dojde ke změně hodnoty indikátoru, požádejte o změnu indikátoru v IS KP14+.")</f>
        <v>Nedošlo k přímé změně hodnot. Indikátor je povinný k naplnění - zkontrolujte, zda změnou šablon nedojde ke změně hodnoty indikátoru v žádosti o podporu. Pokud ano, požádejte o změnu indikátoru v IS KP14+.</v>
      </c>
      <c r="J19" s="645"/>
      <c r="K19" s="646"/>
    </row>
    <row r="20" spans="2:11" s="66" customFormat="1" ht="36" customHeight="1" thickBot="1" x14ac:dyDescent="0.4">
      <c r="B20" s="509" t="s">
        <v>20</v>
      </c>
      <c r="C20" s="673" t="s">
        <v>3</v>
      </c>
      <c r="D20" s="674"/>
      <c r="E20" s="675"/>
      <c r="F20" s="505">
        <v>60000</v>
      </c>
      <c r="G20" s="506">
        <f>SŠ!AD68+VOŠ!AC40+DM!AD58+Internát!AD58</f>
        <v>0</v>
      </c>
      <c r="H20" s="507">
        <f>SŠ!BA68+VOŠ!BA40+DM!BD58+Internát!BD58</f>
        <v>0</v>
      </c>
      <c r="I20" s="670" t="s">
        <v>241</v>
      </c>
      <c r="J20" s="671"/>
      <c r="K20" s="672"/>
    </row>
    <row r="21" spans="2:11" ht="81.75" customHeight="1" thickBot="1" x14ac:dyDescent="0.5">
      <c r="B21" s="660" t="s">
        <v>242</v>
      </c>
      <c r="C21" s="661"/>
      <c r="D21" s="661"/>
      <c r="E21" s="661"/>
      <c r="F21" s="661"/>
      <c r="G21" s="661"/>
      <c r="H21" s="661"/>
      <c r="I21" s="662"/>
      <c r="J21" s="662"/>
      <c r="K21" s="663"/>
    </row>
  </sheetData>
  <sheetProtection algorithmName="SHA-512" hashValue="B9D7EOkVDRLqNC+VR0iTCYVL06WoNp3INUkysgDa9ggS/RWlUP4W0EuRege7EP9qSmNhkVi0PNGBaftZT1kdTA==" saltValue="n7DbF7vBDN+yTbNuntpHAw==" spinCount="100000" sheet="1" objects="1" scenarios="1"/>
  <mergeCells count="28">
    <mergeCell ref="B21:K21"/>
    <mergeCell ref="B6:D6"/>
    <mergeCell ref="B7:D7"/>
    <mergeCell ref="F8:H8"/>
    <mergeCell ref="B11:K11"/>
    <mergeCell ref="I18:K18"/>
    <mergeCell ref="I19:K19"/>
    <mergeCell ref="I20:K20"/>
    <mergeCell ref="C20:E20"/>
    <mergeCell ref="C19:E19"/>
    <mergeCell ref="C18:E18"/>
    <mergeCell ref="C17:E17"/>
    <mergeCell ref="C16:E16"/>
    <mergeCell ref="B2:K2"/>
    <mergeCell ref="B3:D3"/>
    <mergeCell ref="B4:D4"/>
    <mergeCell ref="B5:D5"/>
    <mergeCell ref="I17:K17"/>
    <mergeCell ref="I16:K16"/>
    <mergeCell ref="I15:K15"/>
    <mergeCell ref="C15:E15"/>
    <mergeCell ref="C14:E14"/>
    <mergeCell ref="C13:E13"/>
    <mergeCell ref="C12:E12"/>
    <mergeCell ref="I14:K14"/>
    <mergeCell ref="I13:K13"/>
    <mergeCell ref="I12:K12"/>
    <mergeCell ref="B13:B18"/>
  </mergeCells>
  <conditionalFormatting sqref="G4:G7">
    <cfRule type="cellIs" dxfId="97" priority="1" operator="lessThan">
      <formula>0</formula>
    </cfRule>
  </conditionalFormatting>
  <pageMargins left="0.31496062992125984" right="0.31496062992125984" top="0.59055118110236227" bottom="0.1968503937007874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C85"/>
  <sheetViews>
    <sheetView zoomScaleNormal="100" workbookViewId="0">
      <selection activeCell="E2" sqref="E2:F2"/>
    </sheetView>
  </sheetViews>
  <sheetFormatPr defaultColWidth="9.1796875" defaultRowHeight="16" x14ac:dyDescent="0.45"/>
  <cols>
    <col min="1" max="1" width="1.7265625" style="3" customWidth="1"/>
    <col min="2" max="2" width="7.26953125" style="7" customWidth="1"/>
    <col min="3" max="3" width="5.1796875" style="4" hidden="1" customWidth="1"/>
    <col min="4" max="4" width="10" style="4" customWidth="1"/>
    <col min="5" max="5" width="12" style="4" customWidth="1"/>
    <col min="6" max="6" width="12.81640625" style="4" customWidth="1"/>
    <col min="7" max="7" width="10.26953125" style="4" customWidth="1"/>
    <col min="8" max="8" width="14.453125" style="4" customWidth="1"/>
    <col min="9" max="9" width="6.7265625" style="4" customWidth="1"/>
    <col min="10" max="11" width="8.1796875" style="4" customWidth="1"/>
    <col min="12" max="12" width="40.1796875" style="4" customWidth="1"/>
    <col min="13" max="13" width="12.54296875" style="3" customWidth="1"/>
    <col min="14" max="14" width="11.1796875" style="4" customWidth="1"/>
    <col min="15" max="15" width="11.453125" style="15" customWidth="1"/>
    <col min="16" max="16" width="9" style="15" hidden="1" customWidth="1"/>
    <col min="17" max="17" width="12.1796875" style="5" customWidth="1"/>
    <col min="18" max="18" width="5" style="150" hidden="1" customWidth="1"/>
    <col min="19" max="19" width="5.81640625" style="4" hidden="1" customWidth="1"/>
    <col min="20" max="21" width="6.453125" style="4" hidden="1" customWidth="1"/>
    <col min="22" max="22" width="5.81640625" style="4" hidden="1" customWidth="1"/>
    <col min="23" max="23" width="6.453125" style="4" hidden="1" customWidth="1"/>
    <col min="24" max="24" width="5.7265625" style="4" hidden="1" customWidth="1"/>
    <col min="25" max="28" width="7.453125" style="4" hidden="1" customWidth="1"/>
    <col min="29" max="30" width="8.1796875" style="4" hidden="1" customWidth="1"/>
    <col min="31" max="31" width="8.1796875" style="3" hidden="1" customWidth="1"/>
    <col min="32" max="33" width="3.7265625" style="3" customWidth="1"/>
    <col min="34" max="34" width="12.54296875" style="3" customWidth="1"/>
    <col min="35" max="35" width="13.7265625" style="4" customWidth="1"/>
    <col min="36" max="36" width="13.7265625" style="15" customWidth="1"/>
    <col min="37" max="37" width="9" style="15" hidden="1" customWidth="1"/>
    <col min="38" max="39" width="12.1796875" style="5" customWidth="1"/>
    <col min="40" max="40" width="14" style="5" customWidth="1"/>
    <col min="41" max="41" width="5" style="150" hidden="1" customWidth="1"/>
    <col min="42" max="42" width="5.81640625" style="4" hidden="1" customWidth="1"/>
    <col min="43" max="44" width="6.453125" style="4" hidden="1" customWidth="1"/>
    <col min="45" max="45" width="5.81640625" style="4" hidden="1" customWidth="1"/>
    <col min="46" max="46" width="6.453125" style="4" hidden="1" customWidth="1"/>
    <col min="47" max="47" width="5.7265625" style="4" hidden="1" customWidth="1"/>
    <col min="48" max="51" width="7.453125" style="4" hidden="1" customWidth="1"/>
    <col min="52" max="53" width="8.1796875" style="4" hidden="1" customWidth="1"/>
    <col min="54" max="59" width="11.26953125" style="3" customWidth="1"/>
    <col min="60" max="60" width="4.26953125" style="3" customWidth="1"/>
    <col min="61" max="16384" width="9.1796875" style="3"/>
  </cols>
  <sheetData>
    <row r="1" spans="2:55" x14ac:dyDescent="0.45">
      <c r="B1" s="17" t="s">
        <v>40</v>
      </c>
      <c r="C1" s="3"/>
      <c r="D1" s="3"/>
      <c r="E1" s="3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471"/>
      <c r="R1" s="250"/>
      <c r="S1" s="247" t="s">
        <v>64</v>
      </c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  <c r="AO1" s="149"/>
      <c r="AP1" s="4" t="s">
        <v>64</v>
      </c>
    </row>
    <row r="2" spans="2:55" ht="51.75" customHeight="1" x14ac:dyDescent="0.45">
      <c r="B2" s="17"/>
      <c r="C2" s="3"/>
      <c r="D2" s="3"/>
      <c r="E2" s="718"/>
      <c r="F2" s="719"/>
      <c r="G2" s="749" t="s">
        <v>219</v>
      </c>
      <c r="H2" s="750"/>
      <c r="I2" s="749" t="s">
        <v>220</v>
      </c>
      <c r="J2" s="752"/>
      <c r="K2" s="750"/>
      <c r="L2" s="472" t="s">
        <v>253</v>
      </c>
      <c r="M2" s="741" t="s">
        <v>221</v>
      </c>
      <c r="N2" s="741"/>
      <c r="O2" s="741"/>
      <c r="P2" s="741"/>
      <c r="Q2" s="741"/>
      <c r="R2" s="741"/>
      <c r="S2" s="741"/>
      <c r="T2" s="741"/>
      <c r="U2" s="741"/>
      <c r="V2" s="741"/>
      <c r="W2" s="741"/>
      <c r="X2" s="741"/>
      <c r="Y2" s="741"/>
      <c r="Z2" s="741"/>
      <c r="AA2" s="741"/>
      <c r="AB2" s="741"/>
      <c r="AC2" s="741"/>
      <c r="AD2" s="741"/>
      <c r="AE2" s="741"/>
      <c r="AF2" s="741"/>
      <c r="AG2" s="741"/>
      <c r="AH2" s="741"/>
      <c r="AI2" s="741"/>
      <c r="AJ2" s="741"/>
      <c r="AK2" s="741"/>
      <c r="AL2" s="741"/>
      <c r="AM2" s="15"/>
      <c r="AO2" s="5"/>
      <c r="AP2" s="5"/>
      <c r="AQ2" s="149"/>
      <c r="BB2" s="4"/>
      <c r="BC2" s="4"/>
    </row>
    <row r="3" spans="2:55" ht="24" customHeight="1" x14ac:dyDescent="0.45">
      <c r="B3" s="17"/>
      <c r="C3" s="3"/>
      <c r="D3" s="3"/>
      <c r="E3" s="718" t="s">
        <v>225</v>
      </c>
      <c r="F3" s="719"/>
      <c r="G3" s="747">
        <f>Q13</f>
        <v>0</v>
      </c>
      <c r="H3" s="748"/>
      <c r="I3" s="747">
        <f>AL13</f>
        <v>0</v>
      </c>
      <c r="J3" s="751"/>
      <c r="K3" s="748"/>
      <c r="L3" s="469">
        <f>G3-I3</f>
        <v>0</v>
      </c>
      <c r="M3" s="742" t="str">
        <f>IF(L3&gt;=0,"OK","nelze navýšit dotaci subjektu")</f>
        <v>OK</v>
      </c>
      <c r="N3" s="742"/>
      <c r="O3" s="742"/>
      <c r="P3" s="742"/>
      <c r="Q3" s="742"/>
      <c r="R3" s="742"/>
      <c r="S3" s="742"/>
      <c r="T3" s="742"/>
      <c r="U3" s="742"/>
      <c r="V3" s="742"/>
      <c r="W3" s="742"/>
      <c r="X3" s="742"/>
      <c r="Y3" s="742"/>
      <c r="Z3" s="742"/>
      <c r="AA3" s="742"/>
      <c r="AB3" s="742"/>
      <c r="AC3" s="742"/>
      <c r="AD3" s="742"/>
      <c r="AE3" s="742"/>
      <c r="AF3" s="742"/>
      <c r="AG3" s="742"/>
      <c r="AH3" s="742"/>
      <c r="AI3" s="742"/>
      <c r="AJ3" s="742"/>
      <c r="AK3" s="742"/>
      <c r="AL3" s="742"/>
      <c r="AM3" s="15"/>
      <c r="AO3" s="5"/>
      <c r="AP3" s="5"/>
      <c r="AQ3" s="149"/>
      <c r="BB3" s="4"/>
      <c r="BC3" s="4"/>
    </row>
    <row r="4" spans="2:55" ht="24" customHeight="1" x14ac:dyDescent="0.45">
      <c r="B4" s="17"/>
      <c r="C4" s="3"/>
      <c r="D4" s="3"/>
      <c r="E4" s="718" t="s">
        <v>222</v>
      </c>
      <c r="F4" s="719"/>
      <c r="G4" s="747">
        <f>SUMIFS(Q14:Q66,$C14:$C66,"1.2")</f>
        <v>0</v>
      </c>
      <c r="H4" s="748"/>
      <c r="I4" s="747">
        <f>SUMIFS(AL14:AL66,$C14:$C66,"1.2")</f>
        <v>0</v>
      </c>
      <c r="J4" s="751"/>
      <c r="K4" s="748"/>
      <c r="L4" s="469">
        <f>G4-I4</f>
        <v>0</v>
      </c>
      <c r="M4" s="742" t="str">
        <f>IF(Souhrn!G5&lt;0,CONCATENATE("je překročena celková částka SC za všechny subjekty (navýšeno u: ",IF(Souhrn!H5&lt;&gt;0,"SŠ - ",""),IF(Souhrn!I5&lt;&gt;0,"VOŠ - ",""),IF(Souhrn!J5&lt;&gt;0,"DM - ",""),IF(Souhrn!K5&lt;&gt;0,"Internát - ",""),")"),"OK")</f>
        <v>OK</v>
      </c>
      <c r="N4" s="742"/>
      <c r="O4" s="742"/>
      <c r="P4" s="742"/>
      <c r="Q4" s="742"/>
      <c r="R4" s="742"/>
      <c r="S4" s="742"/>
      <c r="T4" s="742"/>
      <c r="U4" s="742"/>
      <c r="V4" s="742"/>
      <c r="W4" s="742"/>
      <c r="X4" s="742"/>
      <c r="Y4" s="742"/>
      <c r="Z4" s="742"/>
      <c r="AA4" s="742"/>
      <c r="AB4" s="742"/>
      <c r="AC4" s="742"/>
      <c r="AD4" s="742"/>
      <c r="AE4" s="742"/>
      <c r="AF4" s="742"/>
      <c r="AG4" s="742"/>
      <c r="AH4" s="742"/>
      <c r="AI4" s="742"/>
      <c r="AJ4" s="742"/>
      <c r="AK4" s="742"/>
      <c r="AL4" s="742"/>
      <c r="AM4" s="15"/>
      <c r="AO4" s="5"/>
      <c r="AP4" s="5"/>
      <c r="AQ4" s="149"/>
      <c r="BB4" s="4"/>
      <c r="BC4" s="4"/>
    </row>
    <row r="5" spans="2:55" ht="24" customHeight="1" x14ac:dyDescent="0.45">
      <c r="B5" s="17"/>
      <c r="C5" s="3"/>
      <c r="D5" s="3"/>
      <c r="E5" s="718" t="s">
        <v>223</v>
      </c>
      <c r="F5" s="719"/>
      <c r="G5" s="747">
        <f>SUMIFS(Q14:Q66,$C14:$C66,"1.5")</f>
        <v>0</v>
      </c>
      <c r="H5" s="748"/>
      <c r="I5" s="747">
        <f>SUMIFS(AL14:AL66,$C14:$C66,"1.5")</f>
        <v>0</v>
      </c>
      <c r="J5" s="751"/>
      <c r="K5" s="748"/>
      <c r="L5" s="469">
        <f>G5-I5</f>
        <v>0</v>
      </c>
      <c r="M5" s="742" t="str">
        <f>IF(Souhrn!G6&lt;0,CONCATENATE("je překročena celková částka SC za všechny subjekty (navýšeno u: ",IF(Souhrn!H6&lt;&gt;0,"SŠ - ",""),IF(Souhrn!I6&lt;&gt;0,"VOŠ - ",""),IF(Souhrn!J6&lt;&gt;0,"DM - ",""),IF(Souhrn!K6&lt;&gt;0,"Internát - ",""),")"),"OK")</f>
        <v>OK</v>
      </c>
      <c r="N5" s="742"/>
      <c r="O5" s="742"/>
      <c r="P5" s="742"/>
      <c r="Q5" s="742"/>
      <c r="R5" s="742"/>
      <c r="S5" s="742"/>
      <c r="T5" s="742"/>
      <c r="U5" s="742"/>
      <c r="V5" s="742"/>
      <c r="W5" s="742"/>
      <c r="X5" s="742"/>
      <c r="Y5" s="742"/>
      <c r="Z5" s="742"/>
      <c r="AA5" s="742"/>
      <c r="AB5" s="742"/>
      <c r="AC5" s="742"/>
      <c r="AD5" s="742"/>
      <c r="AE5" s="742"/>
      <c r="AF5" s="742"/>
      <c r="AG5" s="742"/>
      <c r="AH5" s="742"/>
      <c r="AI5" s="742"/>
      <c r="AJ5" s="742"/>
      <c r="AK5" s="742"/>
      <c r="AL5" s="742"/>
      <c r="AM5" s="15"/>
      <c r="AO5" s="5"/>
      <c r="AP5" s="5"/>
      <c r="AQ5" s="149"/>
      <c r="BB5" s="4"/>
      <c r="BC5" s="4"/>
    </row>
    <row r="6" spans="2:55" ht="24" customHeight="1" x14ac:dyDescent="0.45">
      <c r="B6" s="17"/>
      <c r="C6" s="3"/>
      <c r="D6" s="3"/>
      <c r="E6" s="718" t="s">
        <v>224</v>
      </c>
      <c r="F6" s="719"/>
      <c r="G6" s="747">
        <f>SUMIFS(Q14:Q66,$C14:$C66,"3.1")</f>
        <v>0</v>
      </c>
      <c r="H6" s="748"/>
      <c r="I6" s="747">
        <f>SUMIFS(AL14:AL66,$C14:$C66,"3.1")</f>
        <v>0</v>
      </c>
      <c r="J6" s="751"/>
      <c r="K6" s="748"/>
      <c r="L6" s="469">
        <f>G6-I6</f>
        <v>0</v>
      </c>
      <c r="M6" s="742" t="str">
        <f>IF(Souhrn!G7&lt;0,CONCATENATE("je překročena celková částka SC za všechny subjekty (navýšeno u: ",IF(Souhrn!H7&lt;&gt;0,"SŠ - ",""),IF(Souhrn!I7&lt;&gt;0,"VOŠ - ",""),IF(Souhrn!J7&lt;&gt;0,"DM - ",""),IF(Souhrn!K7&lt;&gt;0,"Internát - ",""),")"),"OK")</f>
        <v>OK</v>
      </c>
      <c r="N6" s="742"/>
      <c r="O6" s="742"/>
      <c r="P6" s="742"/>
      <c r="Q6" s="742"/>
      <c r="R6" s="742"/>
      <c r="S6" s="742"/>
      <c r="T6" s="742"/>
      <c r="U6" s="742"/>
      <c r="V6" s="742"/>
      <c r="W6" s="742"/>
      <c r="X6" s="742"/>
      <c r="Y6" s="742"/>
      <c r="Z6" s="742"/>
      <c r="AA6" s="742"/>
      <c r="AB6" s="742"/>
      <c r="AC6" s="742"/>
      <c r="AD6" s="742"/>
      <c r="AE6" s="742"/>
      <c r="AF6" s="742"/>
      <c r="AG6" s="742"/>
      <c r="AH6" s="742"/>
      <c r="AI6" s="742"/>
      <c r="AJ6" s="742"/>
      <c r="AK6" s="742"/>
      <c r="AL6" s="742"/>
      <c r="AM6" s="15"/>
      <c r="AO6" s="5"/>
      <c r="AP6" s="5"/>
      <c r="AQ6" s="149"/>
      <c r="BB6" s="4"/>
      <c r="BC6" s="4"/>
    </row>
    <row r="7" spans="2:55" ht="24" customHeight="1" thickBot="1" x14ac:dyDescent="0.5">
      <c r="B7" s="17"/>
      <c r="C7" s="3"/>
      <c r="D7" s="3"/>
      <c r="E7" s="3"/>
      <c r="F7" s="3"/>
      <c r="G7" s="3"/>
      <c r="H7" s="3"/>
      <c r="R7" s="149"/>
      <c r="AO7" s="149"/>
    </row>
    <row r="8" spans="2:55" s="247" customFormat="1" ht="9.75" customHeight="1" x14ac:dyDescent="0.45">
      <c r="B8" s="252"/>
      <c r="C8" s="253"/>
      <c r="D8" s="253"/>
      <c r="E8" s="253"/>
      <c r="F8" s="253"/>
      <c r="G8" s="253"/>
      <c r="H8" s="253"/>
      <c r="I8" s="253"/>
      <c r="J8" s="709" t="s">
        <v>31</v>
      </c>
      <c r="K8" s="710"/>
      <c r="L8" s="711"/>
      <c r="M8" s="698" t="s">
        <v>21</v>
      </c>
      <c r="N8" s="729" t="s">
        <v>212</v>
      </c>
      <c r="O8" s="725" t="s">
        <v>186</v>
      </c>
      <c r="P8" s="391"/>
      <c r="Q8" s="725" t="s">
        <v>22</v>
      </c>
      <c r="R8" s="149">
        <v>200000</v>
      </c>
      <c r="S8" s="692" t="s">
        <v>11</v>
      </c>
      <c r="T8" s="688" t="s">
        <v>0</v>
      </c>
      <c r="U8" s="688" t="s">
        <v>1</v>
      </c>
      <c r="V8" s="688" t="s">
        <v>50</v>
      </c>
      <c r="W8" s="688" t="s">
        <v>51</v>
      </c>
      <c r="X8" s="688" t="s">
        <v>52</v>
      </c>
      <c r="Y8" s="723" t="s">
        <v>4</v>
      </c>
      <c r="Z8" s="688" t="s">
        <v>5</v>
      </c>
      <c r="AA8" s="688" t="s">
        <v>6</v>
      </c>
      <c r="AB8" s="688" t="s">
        <v>7</v>
      </c>
      <c r="AC8" s="690" t="s">
        <v>8</v>
      </c>
      <c r="AD8" s="720" t="s">
        <v>3</v>
      </c>
      <c r="AH8" s="698" t="s">
        <v>21</v>
      </c>
      <c r="AI8" s="729" t="s">
        <v>213</v>
      </c>
      <c r="AJ8" s="725" t="s">
        <v>214</v>
      </c>
      <c r="AK8" s="532"/>
      <c r="AL8" s="744" t="s">
        <v>22</v>
      </c>
      <c r="AM8" s="732" t="s">
        <v>215</v>
      </c>
      <c r="AN8" s="732" t="s">
        <v>216</v>
      </c>
      <c r="AO8" s="149">
        <v>200000</v>
      </c>
      <c r="AP8" s="692" t="s">
        <v>11</v>
      </c>
      <c r="AQ8" s="688" t="s">
        <v>0</v>
      </c>
      <c r="AR8" s="688" t="s">
        <v>1</v>
      </c>
      <c r="AS8" s="688" t="s">
        <v>50</v>
      </c>
      <c r="AT8" s="688" t="s">
        <v>51</v>
      </c>
      <c r="AU8" s="688" t="s">
        <v>52</v>
      </c>
      <c r="AV8" s="723" t="s">
        <v>4</v>
      </c>
      <c r="AW8" s="688" t="s">
        <v>5</v>
      </c>
      <c r="AX8" s="688" t="s">
        <v>6</v>
      </c>
      <c r="AY8" s="688" t="s">
        <v>7</v>
      </c>
      <c r="AZ8" s="690" t="s">
        <v>8</v>
      </c>
      <c r="BA8" s="720" t="s">
        <v>3</v>
      </c>
    </row>
    <row r="9" spans="2:55" s="254" customFormat="1" ht="26.25" customHeight="1" x14ac:dyDescent="0.65">
      <c r="B9" s="704" t="s">
        <v>184</v>
      </c>
      <c r="C9" s="705"/>
      <c r="D9" s="705"/>
      <c r="E9" s="705"/>
      <c r="F9" s="705"/>
      <c r="G9" s="705"/>
      <c r="H9" s="705"/>
      <c r="I9" s="706"/>
      <c r="J9" s="712"/>
      <c r="K9" s="713"/>
      <c r="L9" s="714"/>
      <c r="M9" s="699"/>
      <c r="N9" s="730"/>
      <c r="O9" s="726"/>
      <c r="P9" s="392"/>
      <c r="Q9" s="726"/>
      <c r="R9" s="527">
        <v>2000</v>
      </c>
      <c r="S9" s="693"/>
      <c r="T9" s="689"/>
      <c r="U9" s="689"/>
      <c r="V9" s="689"/>
      <c r="W9" s="689"/>
      <c r="X9" s="689"/>
      <c r="Y9" s="724"/>
      <c r="Z9" s="689"/>
      <c r="AA9" s="689"/>
      <c r="AB9" s="689"/>
      <c r="AC9" s="691"/>
      <c r="AD9" s="721"/>
      <c r="AH9" s="699"/>
      <c r="AI9" s="730"/>
      <c r="AJ9" s="726"/>
      <c r="AK9" s="392"/>
      <c r="AL9" s="745"/>
      <c r="AM9" s="733"/>
      <c r="AN9" s="733"/>
      <c r="AO9" s="527">
        <v>2000</v>
      </c>
      <c r="AP9" s="693"/>
      <c r="AQ9" s="689"/>
      <c r="AR9" s="689"/>
      <c r="AS9" s="689"/>
      <c r="AT9" s="689"/>
      <c r="AU9" s="689"/>
      <c r="AV9" s="724"/>
      <c r="AW9" s="689"/>
      <c r="AX9" s="689"/>
      <c r="AY9" s="689"/>
      <c r="AZ9" s="691"/>
      <c r="BA9" s="721"/>
    </row>
    <row r="10" spans="2:55" s="248" customFormat="1" ht="53.25" customHeight="1" x14ac:dyDescent="0.45">
      <c r="B10" s="255"/>
      <c r="C10" s="256"/>
      <c r="D10" s="257" t="s">
        <v>190</v>
      </c>
      <c r="E10" s="257" t="s">
        <v>188</v>
      </c>
      <c r="F10" s="257" t="s">
        <v>189</v>
      </c>
      <c r="G10" s="257" t="s">
        <v>27</v>
      </c>
      <c r="H10" s="512" t="s">
        <v>16</v>
      </c>
      <c r="I10" s="258"/>
      <c r="J10" s="712"/>
      <c r="K10" s="713"/>
      <c r="L10" s="714"/>
      <c r="M10" s="699"/>
      <c r="N10" s="730"/>
      <c r="O10" s="726"/>
      <c r="P10" s="391"/>
      <c r="Q10" s="726"/>
      <c r="R10" s="149">
        <v>500</v>
      </c>
      <c r="S10" s="693"/>
      <c r="T10" s="689"/>
      <c r="U10" s="689"/>
      <c r="V10" s="689"/>
      <c r="W10" s="689"/>
      <c r="X10" s="689"/>
      <c r="Y10" s="724"/>
      <c r="Z10" s="689"/>
      <c r="AA10" s="689"/>
      <c r="AB10" s="689"/>
      <c r="AC10" s="691"/>
      <c r="AD10" s="721"/>
      <c r="AF10" s="247"/>
      <c r="AG10" s="247"/>
      <c r="AH10" s="699"/>
      <c r="AI10" s="730"/>
      <c r="AJ10" s="726"/>
      <c r="AK10" s="391"/>
      <c r="AL10" s="745"/>
      <c r="AM10" s="733"/>
      <c r="AN10" s="733"/>
      <c r="AO10" s="149">
        <v>500</v>
      </c>
      <c r="AP10" s="693"/>
      <c r="AQ10" s="689"/>
      <c r="AR10" s="689"/>
      <c r="AS10" s="689"/>
      <c r="AT10" s="689"/>
      <c r="AU10" s="689"/>
      <c r="AV10" s="724"/>
      <c r="AW10" s="689"/>
      <c r="AX10" s="689"/>
      <c r="AY10" s="689"/>
      <c r="AZ10" s="691"/>
      <c r="BA10" s="721"/>
      <c r="BB10" s="247"/>
      <c r="BC10" s="247"/>
    </row>
    <row r="11" spans="2:55" s="262" customFormat="1" ht="28.5" customHeight="1" x14ac:dyDescent="0.45">
      <c r="B11" s="255"/>
      <c r="C11" s="256"/>
      <c r="D11" s="259" t="s">
        <v>191</v>
      </c>
      <c r="E11" s="259">
        <v>0</v>
      </c>
      <c r="F11" s="259">
        <v>0</v>
      </c>
      <c r="G11" s="260" t="s">
        <v>195</v>
      </c>
      <c r="H11" s="513">
        <f>IF(P12&gt;5000000,5000000,P12)</f>
        <v>0</v>
      </c>
      <c r="I11" s="261"/>
      <c r="J11" s="712"/>
      <c r="K11" s="713"/>
      <c r="L11" s="714"/>
      <c r="M11" s="699"/>
      <c r="N11" s="730"/>
      <c r="O11" s="726"/>
      <c r="P11" s="393">
        <f>IF(($E$11+$F$11=0),IF(Q13&gt;0,1,0),0)</f>
        <v>0</v>
      </c>
      <c r="Q11" s="726"/>
      <c r="R11" s="149"/>
      <c r="S11" s="693"/>
      <c r="T11" s="689"/>
      <c r="U11" s="689"/>
      <c r="V11" s="689"/>
      <c r="W11" s="689"/>
      <c r="X11" s="689"/>
      <c r="Y11" s="724"/>
      <c r="Z11" s="689"/>
      <c r="AA11" s="689"/>
      <c r="AB11" s="689"/>
      <c r="AC11" s="691"/>
      <c r="AD11" s="721"/>
      <c r="AF11" s="248"/>
      <c r="AG11" s="248"/>
      <c r="AH11" s="699"/>
      <c r="AI11" s="730"/>
      <c r="AJ11" s="726"/>
      <c r="AK11" s="393">
        <f>IF(($E$11+$F$11=0),IF(AL13&gt;0,1,0),0)</f>
        <v>0</v>
      </c>
      <c r="AL11" s="745"/>
      <c r="AM11" s="733"/>
      <c r="AN11" s="733"/>
      <c r="AO11" s="149"/>
      <c r="AP11" s="693"/>
      <c r="AQ11" s="689"/>
      <c r="AR11" s="689"/>
      <c r="AS11" s="689"/>
      <c r="AT11" s="689"/>
      <c r="AU11" s="689"/>
      <c r="AV11" s="724"/>
      <c r="AW11" s="689"/>
      <c r="AX11" s="689"/>
      <c r="AY11" s="689"/>
      <c r="AZ11" s="691"/>
      <c r="BA11" s="721"/>
      <c r="BB11" s="248"/>
      <c r="BC11" s="248"/>
    </row>
    <row r="12" spans="2:55" s="265" customFormat="1" ht="18" customHeight="1" thickBot="1" x14ac:dyDescent="0.4">
      <c r="B12" s="255"/>
      <c r="C12" s="261"/>
      <c r="D12" s="261"/>
      <c r="E12" s="261"/>
      <c r="F12" s="261"/>
      <c r="G12" s="261"/>
      <c r="H12" s="261"/>
      <c r="I12" s="261"/>
      <c r="J12" s="715"/>
      <c r="K12" s="716"/>
      <c r="L12" s="717"/>
      <c r="M12" s="700"/>
      <c r="N12" s="727" t="s">
        <v>211</v>
      </c>
      <c r="O12" s="728"/>
      <c r="P12" s="394">
        <f>IF($E$11+$F$11&gt;0,IF($D$11="PA",R8+R9*$E$11+R10*$F$11,IF($D$11="ŠAP",R12+R13*$E$11+R14*$F$11,0)),0)</f>
        <v>0</v>
      </c>
      <c r="Q12" s="731"/>
      <c r="R12" s="149">
        <v>300000</v>
      </c>
      <c r="S12" s="685" t="s">
        <v>10</v>
      </c>
      <c r="T12" s="686"/>
      <c r="U12" s="686"/>
      <c r="V12" s="686"/>
      <c r="W12" s="686"/>
      <c r="X12" s="687"/>
      <c r="Y12" s="722" t="s">
        <v>9</v>
      </c>
      <c r="Z12" s="686"/>
      <c r="AA12" s="686"/>
      <c r="AB12" s="686"/>
      <c r="AC12" s="687"/>
      <c r="AD12" s="264" t="s">
        <v>2</v>
      </c>
      <c r="AF12" s="262"/>
      <c r="AG12" s="262"/>
      <c r="AH12" s="700"/>
      <c r="AI12" s="743"/>
      <c r="AJ12" s="731"/>
      <c r="AK12" s="394">
        <f>IF($E$11+$F$11&gt;0,IF($D$11="PA",AO8+AO9*$E$11+AO10*$F$11,IF($D$11="ŠAP",AO12+AO13*$E$11+AO14*$F$11,0)),0)</f>
        <v>0</v>
      </c>
      <c r="AL12" s="746"/>
      <c r="AM12" s="734"/>
      <c r="AN12" s="734"/>
      <c r="AO12" s="149">
        <v>300000</v>
      </c>
      <c r="AP12" s="685" t="s">
        <v>10</v>
      </c>
      <c r="AQ12" s="686"/>
      <c r="AR12" s="686"/>
      <c r="AS12" s="686"/>
      <c r="AT12" s="686"/>
      <c r="AU12" s="687"/>
      <c r="AV12" s="722" t="s">
        <v>9</v>
      </c>
      <c r="AW12" s="686"/>
      <c r="AX12" s="686"/>
      <c r="AY12" s="686"/>
      <c r="AZ12" s="687"/>
      <c r="BA12" s="264" t="s">
        <v>2</v>
      </c>
      <c r="BB12" s="262"/>
      <c r="BC12" s="262"/>
    </row>
    <row r="13" spans="2:55" s="265" customFormat="1" ht="18" thickBot="1" x14ac:dyDescent="0.4">
      <c r="B13" s="707" t="s">
        <v>193</v>
      </c>
      <c r="C13" s="708"/>
      <c r="D13" s="708"/>
      <c r="E13" s="708"/>
      <c r="F13" s="708"/>
      <c r="G13" s="708"/>
      <c r="H13" s="708"/>
      <c r="I13" s="708"/>
      <c r="J13" s="681" t="str">
        <f>IF(Q13&gt;$H$11,"hodnota není v limitu"," možno ještě rozdělit")</f>
        <v xml:space="preserve"> možno ještě rozdělit</v>
      </c>
      <c r="K13" s="681"/>
      <c r="L13" s="681"/>
      <c r="M13" s="452">
        <f>IF(Q13&gt;$H$11," ",P13 )</f>
        <v>0</v>
      </c>
      <c r="N13" s="452"/>
      <c r="O13" s="452"/>
      <c r="P13" s="395">
        <f>$H$11-Q13</f>
        <v>0</v>
      </c>
      <c r="Q13" s="266">
        <f>SUM(Q14:Q66)</f>
        <v>0</v>
      </c>
      <c r="R13" s="149">
        <v>3000</v>
      </c>
      <c r="S13" s="267">
        <v>54000</v>
      </c>
      <c r="T13" s="268">
        <v>50501</v>
      </c>
      <c r="U13" s="268">
        <v>52601</v>
      </c>
      <c r="V13" s="268">
        <v>52106</v>
      </c>
      <c r="W13" s="269">
        <v>51212</v>
      </c>
      <c r="X13" s="270">
        <v>51017</v>
      </c>
      <c r="Y13" s="271">
        <v>51010</v>
      </c>
      <c r="Z13" s="272">
        <v>51610</v>
      </c>
      <c r="AA13" s="272">
        <v>51710</v>
      </c>
      <c r="AB13" s="272">
        <v>51510</v>
      </c>
      <c r="AC13" s="273">
        <v>52510</v>
      </c>
      <c r="AD13" s="274">
        <v>60000</v>
      </c>
      <c r="AH13" s="533">
        <f>IF(AL13&gt;Q13," ",AK13)</f>
        <v>0</v>
      </c>
      <c r="AI13" s="452"/>
      <c r="AJ13" s="452"/>
      <c r="AK13" s="395">
        <f>Q13-AL13</f>
        <v>0</v>
      </c>
      <c r="AL13" s="533">
        <f>SUM(AL14:AL66)</f>
        <v>0</v>
      </c>
      <c r="AM13" s="737">
        <f>SUM(AN14:AN66)</f>
        <v>0</v>
      </c>
      <c r="AN13" s="738">
        <f t="shared" ref="AN13" si="0">SUM(AN14:AN66)</f>
        <v>0</v>
      </c>
      <c r="AO13" s="149">
        <v>3000</v>
      </c>
      <c r="AP13" s="267">
        <v>54000</v>
      </c>
      <c r="AQ13" s="268">
        <v>50501</v>
      </c>
      <c r="AR13" s="268">
        <v>52601</v>
      </c>
      <c r="AS13" s="268">
        <v>52106</v>
      </c>
      <c r="AT13" s="269">
        <v>51212</v>
      </c>
      <c r="AU13" s="270">
        <v>51017</v>
      </c>
      <c r="AV13" s="271">
        <v>51010</v>
      </c>
      <c r="AW13" s="272">
        <v>51610</v>
      </c>
      <c r="AX13" s="272">
        <v>51710</v>
      </c>
      <c r="AY13" s="272">
        <v>51510</v>
      </c>
      <c r="AZ13" s="273">
        <v>52510</v>
      </c>
      <c r="BA13" s="274">
        <v>60000</v>
      </c>
    </row>
    <row r="14" spans="2:55" s="265" customFormat="1" ht="30" customHeight="1" x14ac:dyDescent="0.35">
      <c r="B14" s="275" t="s">
        <v>65</v>
      </c>
      <c r="C14" s="276" t="s">
        <v>53</v>
      </c>
      <c r="D14" s="695" t="s">
        <v>66</v>
      </c>
      <c r="E14" s="695"/>
      <c r="F14" s="695"/>
      <c r="G14" s="695"/>
      <c r="H14" s="695"/>
      <c r="I14" s="697"/>
      <c r="J14" s="694" t="s">
        <v>54</v>
      </c>
      <c r="K14" s="695"/>
      <c r="L14" s="696"/>
      <c r="M14" s="277">
        <v>3871</v>
      </c>
      <c r="N14" s="278">
        <v>0</v>
      </c>
      <c r="O14" s="279"/>
      <c r="P14" s="396">
        <f>IF($G$11="Ano",0,N14)</f>
        <v>0</v>
      </c>
      <c r="Q14" s="280">
        <f>M14*P14</f>
        <v>0</v>
      </c>
      <c r="R14" s="149">
        <v>750</v>
      </c>
      <c r="S14" s="106"/>
      <c r="T14" s="107">
        <f>P14*1/24</f>
        <v>0</v>
      </c>
      <c r="U14" s="107"/>
      <c r="V14" s="281"/>
      <c r="W14" s="282"/>
      <c r="X14" s="283"/>
      <c r="Y14" s="284">
        <f>IF($P14&lt;&gt;0,"X",0)</f>
        <v>0</v>
      </c>
      <c r="Z14" s="281">
        <f>IF($P14&lt;&gt;0,"XXX",0)</f>
        <v>0</v>
      </c>
      <c r="AA14" s="281">
        <f>IF($P14&lt;&gt;0,"XXX",0)</f>
        <v>0</v>
      </c>
      <c r="AB14" s="281">
        <f>IF($P14&lt;&gt;0,"XXX",0)</f>
        <v>0</v>
      </c>
      <c r="AC14" s="285"/>
      <c r="AD14" s="286"/>
      <c r="AH14" s="534">
        <v>3871</v>
      </c>
      <c r="AI14" s="278">
        <v>0</v>
      </c>
      <c r="AJ14" s="279"/>
      <c r="AK14" s="396">
        <f>IF($G$11="Ano",0,AI14)</f>
        <v>0</v>
      </c>
      <c r="AL14" s="537">
        <f>AH14*AK14</f>
        <v>0</v>
      </c>
      <c r="AM14" s="540" t="str">
        <f>IF($C14="1.1","02.3.68.1",IF($C14="1.2","02.3.68.2",IF($C14="1.5","02.3.68.5",IF($C14="3.1","02.3.61.1",))))</f>
        <v>02.3.68.2</v>
      </c>
      <c r="AN14" s="541">
        <f>AL14-$Q14</f>
        <v>0</v>
      </c>
      <c r="AO14" s="149">
        <v>750</v>
      </c>
      <c r="AP14" s="106"/>
      <c r="AQ14" s="107">
        <f>AK14*1/24</f>
        <v>0</v>
      </c>
      <c r="AR14" s="107"/>
      <c r="AS14" s="281"/>
      <c r="AT14" s="282"/>
      <c r="AU14" s="283"/>
      <c r="AV14" s="284">
        <f>IF(AK14&lt;&gt;0,"X",0)</f>
        <v>0</v>
      </c>
      <c r="AW14" s="281">
        <f>IF(AK14&lt;&gt;0,"XXX",0)</f>
        <v>0</v>
      </c>
      <c r="AX14" s="281">
        <f>IF(AK14&lt;&gt;0,"XXX",0)</f>
        <v>0</v>
      </c>
      <c r="AY14" s="281">
        <f>IF(AK14&lt;&gt;0,"XXX",0)</f>
        <v>0</v>
      </c>
      <c r="AZ14" s="285"/>
      <c r="BA14" s="286"/>
    </row>
    <row r="15" spans="2:55" s="265" customFormat="1" ht="30" hidden="1" customHeight="1" x14ac:dyDescent="0.35">
      <c r="B15" s="287"/>
      <c r="C15" s="288"/>
      <c r="D15" s="289"/>
      <c r="E15" s="289"/>
      <c r="F15" s="289"/>
      <c r="G15" s="289"/>
      <c r="H15" s="289"/>
      <c r="I15" s="290"/>
      <c r="J15" s="291"/>
      <c r="K15" s="292"/>
      <c r="L15" s="293"/>
      <c r="M15" s="294"/>
      <c r="N15" s="518"/>
      <c r="O15" s="279"/>
      <c r="P15" s="397"/>
      <c r="Q15" s="295"/>
      <c r="R15" s="149"/>
      <c r="S15" s="108"/>
      <c r="T15" s="109"/>
      <c r="U15" s="109"/>
      <c r="V15" s="296"/>
      <c r="W15" s="297"/>
      <c r="X15" s="298"/>
      <c r="Y15" s="299"/>
      <c r="Z15" s="296"/>
      <c r="AA15" s="296"/>
      <c r="AB15" s="296"/>
      <c r="AC15" s="300"/>
      <c r="AD15" s="301"/>
      <c r="AH15" s="535"/>
      <c r="AI15" s="518">
        <v>0</v>
      </c>
      <c r="AJ15" s="279"/>
      <c r="AK15" s="397"/>
      <c r="AL15" s="538"/>
      <c r="AM15" s="540">
        <f t="shared" ref="AM15:AM66" si="1">IF($C15="1.1","02.3.68.1",IF($C15="1.2","02.3.68.2",IF($C15="1.5","02.3.68.5",IF($C15="3.1","02.3.61.1",))))</f>
        <v>0</v>
      </c>
      <c r="AN15" s="541">
        <f t="shared" ref="AN15:AN66" si="2">AL15-$Q15</f>
        <v>0</v>
      </c>
      <c r="AO15" s="149"/>
      <c r="AP15" s="108"/>
      <c r="AQ15" s="109"/>
      <c r="AR15" s="109"/>
      <c r="AS15" s="296"/>
      <c r="AT15" s="297"/>
      <c r="AU15" s="298"/>
      <c r="AV15" s="299"/>
      <c r="AW15" s="296"/>
      <c r="AX15" s="296"/>
      <c r="AY15" s="296"/>
      <c r="AZ15" s="300"/>
      <c r="BA15" s="301"/>
    </row>
    <row r="16" spans="2:55" s="265" customFormat="1" ht="30" customHeight="1" x14ac:dyDescent="0.35">
      <c r="B16" s="287" t="s">
        <v>67</v>
      </c>
      <c r="C16" s="302" t="s">
        <v>53</v>
      </c>
      <c r="D16" s="679" t="s">
        <v>68</v>
      </c>
      <c r="E16" s="679"/>
      <c r="F16" s="679"/>
      <c r="G16" s="679"/>
      <c r="H16" s="679"/>
      <c r="I16" s="680"/>
      <c r="J16" s="683" t="s">
        <v>34</v>
      </c>
      <c r="K16" s="679"/>
      <c r="L16" s="684"/>
      <c r="M16" s="303">
        <v>6292</v>
      </c>
      <c r="N16" s="304">
        <v>0</v>
      </c>
      <c r="O16" s="279"/>
      <c r="P16" s="398">
        <f>IF($G$11="Ano",0,N16)</f>
        <v>0</v>
      </c>
      <c r="Q16" s="305">
        <f>M16*P16</f>
        <v>0</v>
      </c>
      <c r="R16" s="528"/>
      <c r="S16" s="110"/>
      <c r="T16" s="111">
        <f>P16*1/24</f>
        <v>0</v>
      </c>
      <c r="U16" s="111"/>
      <c r="V16" s="112"/>
      <c r="W16" s="113"/>
      <c r="X16" s="114"/>
      <c r="Y16" s="306">
        <f>IF($P16&lt;&gt;0,"X",0)</f>
        <v>0</v>
      </c>
      <c r="Z16" s="112">
        <f>IF($P16&lt;&gt;0,"XXX",0)</f>
        <v>0</v>
      </c>
      <c r="AA16" s="112">
        <f>IF($P16&lt;&gt;0,"XXX",0)</f>
        <v>0</v>
      </c>
      <c r="AB16" s="112">
        <f>IF($P16&lt;&gt;0,"XXX",0)</f>
        <v>0</v>
      </c>
      <c r="AC16" s="307"/>
      <c r="AD16" s="308"/>
      <c r="AH16" s="536">
        <v>6292</v>
      </c>
      <c r="AI16" s="304">
        <v>0</v>
      </c>
      <c r="AJ16" s="279"/>
      <c r="AK16" s="398">
        <f>IF($G$11="Ano",0,AI16)</f>
        <v>0</v>
      </c>
      <c r="AL16" s="539">
        <f>AH16*AK16</f>
        <v>0</v>
      </c>
      <c r="AM16" s="540" t="str">
        <f t="shared" si="1"/>
        <v>02.3.68.2</v>
      </c>
      <c r="AN16" s="541">
        <f t="shared" si="2"/>
        <v>0</v>
      </c>
      <c r="AO16" s="528"/>
      <c r="AP16" s="110"/>
      <c r="AQ16" s="111">
        <f>AK16*1/24</f>
        <v>0</v>
      </c>
      <c r="AR16" s="111"/>
      <c r="AS16" s="112"/>
      <c r="AT16" s="113"/>
      <c r="AU16" s="114"/>
      <c r="AV16" s="306">
        <f>IF(AK16&lt;&gt;0,"X",0)</f>
        <v>0</v>
      </c>
      <c r="AW16" s="112">
        <f>IF(AK16&lt;&gt;0,"XXX",0)</f>
        <v>0</v>
      </c>
      <c r="AX16" s="112">
        <f>IF(AK16&lt;&gt;0,"XXX",0)</f>
        <v>0</v>
      </c>
      <c r="AY16" s="112">
        <f>IF(AK16&lt;&gt;0,"XXX",0)</f>
        <v>0</v>
      </c>
      <c r="AZ16" s="307"/>
      <c r="BA16" s="308"/>
    </row>
    <row r="17" spans="2:53" s="265" customFormat="1" ht="30" hidden="1" customHeight="1" x14ac:dyDescent="0.45">
      <c r="B17" s="287"/>
      <c r="C17" s="288"/>
      <c r="D17" s="449"/>
      <c r="E17" s="449"/>
      <c r="F17" s="449"/>
      <c r="G17" s="449"/>
      <c r="H17" s="449"/>
      <c r="I17" s="292"/>
      <c r="J17" s="291"/>
      <c r="K17" s="292"/>
      <c r="L17" s="309"/>
      <c r="M17" s="303"/>
      <c r="N17" s="304">
        <v>0</v>
      </c>
      <c r="O17" s="279"/>
      <c r="P17" s="397"/>
      <c r="Q17" s="305"/>
      <c r="R17" s="150"/>
      <c r="S17" s="110"/>
      <c r="T17" s="111"/>
      <c r="U17" s="111"/>
      <c r="V17" s="112"/>
      <c r="W17" s="113"/>
      <c r="X17" s="114"/>
      <c r="Y17" s="306"/>
      <c r="Z17" s="112"/>
      <c r="AA17" s="112"/>
      <c r="AB17" s="112"/>
      <c r="AC17" s="307"/>
      <c r="AD17" s="308"/>
      <c r="AH17" s="536"/>
      <c r="AI17" s="304">
        <v>0</v>
      </c>
      <c r="AJ17" s="279"/>
      <c r="AK17" s="397"/>
      <c r="AL17" s="539"/>
      <c r="AM17" s="540">
        <f t="shared" si="1"/>
        <v>0</v>
      </c>
      <c r="AN17" s="541">
        <f t="shared" si="2"/>
        <v>0</v>
      </c>
      <c r="AO17" s="150"/>
      <c r="AP17" s="110"/>
      <c r="AQ17" s="111"/>
      <c r="AR17" s="111"/>
      <c r="AS17" s="112"/>
      <c r="AT17" s="113"/>
      <c r="AU17" s="114"/>
      <c r="AV17" s="306"/>
      <c r="AW17" s="112"/>
      <c r="AX17" s="112"/>
      <c r="AY17" s="112"/>
      <c r="AZ17" s="307"/>
      <c r="BA17" s="308"/>
    </row>
    <row r="18" spans="2:53" s="265" customFormat="1" ht="30" customHeight="1" x14ac:dyDescent="0.45">
      <c r="B18" s="287" t="s">
        <v>69</v>
      </c>
      <c r="C18" s="302" t="s">
        <v>53</v>
      </c>
      <c r="D18" s="679" t="s">
        <v>70</v>
      </c>
      <c r="E18" s="679"/>
      <c r="F18" s="679"/>
      <c r="G18" s="679"/>
      <c r="H18" s="679"/>
      <c r="I18" s="680"/>
      <c r="J18" s="683" t="s">
        <v>35</v>
      </c>
      <c r="K18" s="679"/>
      <c r="L18" s="684"/>
      <c r="M18" s="303">
        <v>31460</v>
      </c>
      <c r="N18" s="304">
        <v>0</v>
      </c>
      <c r="O18" s="279"/>
      <c r="P18" s="398">
        <f>IF($G$11="Ano",0,N18)</f>
        <v>0</v>
      </c>
      <c r="Q18" s="305">
        <f>M18*P18</f>
        <v>0</v>
      </c>
      <c r="R18" s="150"/>
      <c r="S18" s="110"/>
      <c r="T18" s="111">
        <f>P18*1/24</f>
        <v>0</v>
      </c>
      <c r="U18" s="111"/>
      <c r="V18" s="112"/>
      <c r="W18" s="113"/>
      <c r="X18" s="114"/>
      <c r="Y18" s="306">
        <f>IF($P18&lt;&gt;0,"X",0)</f>
        <v>0</v>
      </c>
      <c r="Z18" s="112">
        <f>IF($P18&lt;&gt;0,"XXX",0)</f>
        <v>0</v>
      </c>
      <c r="AA18" s="112">
        <f>IF($P18&lt;&gt;0,"XXX",0)</f>
        <v>0</v>
      </c>
      <c r="AB18" s="112">
        <f>IF($P18&lt;&gt;0,"XXX",0)</f>
        <v>0</v>
      </c>
      <c r="AC18" s="307"/>
      <c r="AD18" s="308"/>
      <c r="AH18" s="536">
        <v>31460</v>
      </c>
      <c r="AI18" s="304">
        <v>0</v>
      </c>
      <c r="AJ18" s="279"/>
      <c r="AK18" s="398">
        <f>IF($G$11="Ano",0,AI18)</f>
        <v>0</v>
      </c>
      <c r="AL18" s="539">
        <f>AH18*AK18</f>
        <v>0</v>
      </c>
      <c r="AM18" s="540" t="str">
        <f t="shared" si="1"/>
        <v>02.3.68.2</v>
      </c>
      <c r="AN18" s="541">
        <f t="shared" si="2"/>
        <v>0</v>
      </c>
      <c r="AO18" s="150"/>
      <c r="AP18" s="110"/>
      <c r="AQ18" s="111">
        <f>AK18*1/24</f>
        <v>0</v>
      </c>
      <c r="AR18" s="111"/>
      <c r="AS18" s="112"/>
      <c r="AT18" s="113"/>
      <c r="AU18" s="114"/>
      <c r="AV18" s="306">
        <f>IF(AK18&lt;&gt;0,"X",0)</f>
        <v>0</v>
      </c>
      <c r="AW18" s="112">
        <f>IF(AK18&lt;&gt;0,"XXX",0)</f>
        <v>0</v>
      </c>
      <c r="AX18" s="112">
        <f>IF(AK18&lt;&gt;0,"XXX",0)</f>
        <v>0</v>
      </c>
      <c r="AY18" s="112">
        <f>IF(AK18&lt;&gt;0,"XXX",0)</f>
        <v>0</v>
      </c>
      <c r="AZ18" s="307"/>
      <c r="BA18" s="308"/>
    </row>
    <row r="19" spans="2:53" s="265" customFormat="1" ht="30" hidden="1" customHeight="1" x14ac:dyDescent="0.45">
      <c r="B19" s="287"/>
      <c r="C19" s="288"/>
      <c r="D19" s="449"/>
      <c r="E19" s="449"/>
      <c r="F19" s="449"/>
      <c r="G19" s="449"/>
      <c r="H19" s="449"/>
      <c r="I19" s="292"/>
      <c r="J19" s="291"/>
      <c r="K19" s="292"/>
      <c r="L19" s="309"/>
      <c r="M19" s="303"/>
      <c r="N19" s="304">
        <v>0</v>
      </c>
      <c r="O19" s="279"/>
      <c r="P19" s="397"/>
      <c r="Q19" s="305"/>
      <c r="R19" s="150"/>
      <c r="S19" s="110"/>
      <c r="T19" s="111"/>
      <c r="U19" s="111"/>
      <c r="V19" s="112"/>
      <c r="W19" s="113"/>
      <c r="X19" s="114"/>
      <c r="Y19" s="306"/>
      <c r="Z19" s="112"/>
      <c r="AA19" s="112"/>
      <c r="AB19" s="112"/>
      <c r="AC19" s="307"/>
      <c r="AD19" s="308"/>
      <c r="AH19" s="536"/>
      <c r="AI19" s="304">
        <v>0</v>
      </c>
      <c r="AJ19" s="279"/>
      <c r="AK19" s="397"/>
      <c r="AL19" s="539"/>
      <c r="AM19" s="540">
        <f t="shared" si="1"/>
        <v>0</v>
      </c>
      <c r="AN19" s="541">
        <f t="shared" si="2"/>
        <v>0</v>
      </c>
      <c r="AO19" s="150"/>
      <c r="AP19" s="110"/>
      <c r="AQ19" s="111"/>
      <c r="AR19" s="111"/>
      <c r="AS19" s="112"/>
      <c r="AT19" s="113"/>
      <c r="AU19" s="114"/>
      <c r="AV19" s="306"/>
      <c r="AW19" s="112"/>
      <c r="AX19" s="112"/>
      <c r="AY19" s="112"/>
      <c r="AZ19" s="307"/>
      <c r="BA19" s="308"/>
    </row>
    <row r="20" spans="2:53" s="265" customFormat="1" ht="30" customHeight="1" x14ac:dyDescent="0.45">
      <c r="B20" s="287" t="s">
        <v>71</v>
      </c>
      <c r="C20" s="302" t="s">
        <v>53</v>
      </c>
      <c r="D20" s="679" t="s">
        <v>72</v>
      </c>
      <c r="E20" s="679"/>
      <c r="F20" s="679"/>
      <c r="G20" s="679"/>
      <c r="H20" s="679"/>
      <c r="I20" s="680"/>
      <c r="J20" s="683" t="s">
        <v>36</v>
      </c>
      <c r="K20" s="679"/>
      <c r="L20" s="684"/>
      <c r="M20" s="303">
        <v>5291</v>
      </c>
      <c r="N20" s="304">
        <v>0</v>
      </c>
      <c r="O20" s="279"/>
      <c r="P20" s="398">
        <f>IF($G$11="Ano",0,N20)</f>
        <v>0</v>
      </c>
      <c r="Q20" s="305">
        <f>M20*P20</f>
        <v>0</v>
      </c>
      <c r="R20" s="150"/>
      <c r="S20" s="110"/>
      <c r="T20" s="111">
        <f>P20*1/24</f>
        <v>0</v>
      </c>
      <c r="U20" s="111"/>
      <c r="V20" s="112"/>
      <c r="W20" s="113"/>
      <c r="X20" s="114"/>
      <c r="Y20" s="306">
        <f>IF($P20&lt;&gt;0,"X",0)</f>
        <v>0</v>
      </c>
      <c r="Z20" s="112">
        <f>IF($P20&lt;&gt;0,"XXX",0)</f>
        <v>0</v>
      </c>
      <c r="AA20" s="112">
        <f>IF($P20&lt;&gt;0,"XXX",0)</f>
        <v>0</v>
      </c>
      <c r="AB20" s="112">
        <f>IF($P20&lt;&gt;0,"XXX",0)</f>
        <v>0</v>
      </c>
      <c r="AC20" s="307"/>
      <c r="AD20" s="308"/>
      <c r="AH20" s="536">
        <v>5291</v>
      </c>
      <c r="AI20" s="304">
        <v>0</v>
      </c>
      <c r="AJ20" s="279"/>
      <c r="AK20" s="398">
        <f>IF($G$11="Ano",0,AI20)</f>
        <v>0</v>
      </c>
      <c r="AL20" s="539">
        <f>AH20*AK20</f>
        <v>0</v>
      </c>
      <c r="AM20" s="540" t="str">
        <f t="shared" si="1"/>
        <v>02.3.68.2</v>
      </c>
      <c r="AN20" s="541">
        <f t="shared" si="2"/>
        <v>0</v>
      </c>
      <c r="AO20" s="150"/>
      <c r="AP20" s="110"/>
      <c r="AQ20" s="111">
        <f>AK20*1/24</f>
        <v>0</v>
      </c>
      <c r="AR20" s="111"/>
      <c r="AS20" s="112"/>
      <c r="AT20" s="113"/>
      <c r="AU20" s="114"/>
      <c r="AV20" s="306">
        <f>IF(AK20&lt;&gt;0,"X",0)</f>
        <v>0</v>
      </c>
      <c r="AW20" s="112">
        <f>IF(AK20&lt;&gt;0,"XXX",0)</f>
        <v>0</v>
      </c>
      <c r="AX20" s="112">
        <f>IF(AK20&lt;&gt;0,"XXX",0)</f>
        <v>0</v>
      </c>
      <c r="AY20" s="112">
        <f>IF(AK20&lt;&gt;0,"XXX",0)</f>
        <v>0</v>
      </c>
      <c r="AZ20" s="307"/>
      <c r="BA20" s="308"/>
    </row>
    <row r="21" spans="2:53" s="265" customFormat="1" ht="30" hidden="1" customHeight="1" x14ac:dyDescent="0.45">
      <c r="B21" s="287"/>
      <c r="C21" s="288"/>
      <c r="D21" s="449"/>
      <c r="E21" s="449"/>
      <c r="F21" s="449"/>
      <c r="G21" s="449"/>
      <c r="H21" s="449"/>
      <c r="I21" s="449"/>
      <c r="J21" s="450"/>
      <c r="K21" s="449"/>
      <c r="L21" s="451"/>
      <c r="M21" s="303"/>
      <c r="N21" s="304">
        <v>0</v>
      </c>
      <c r="O21" s="279"/>
      <c r="P21" s="398"/>
      <c r="Q21" s="305"/>
      <c r="R21" s="150"/>
      <c r="S21" s="110"/>
      <c r="T21" s="111"/>
      <c r="U21" s="111"/>
      <c r="V21" s="112"/>
      <c r="W21" s="113"/>
      <c r="X21" s="114"/>
      <c r="Y21" s="306"/>
      <c r="Z21" s="112"/>
      <c r="AA21" s="112"/>
      <c r="AB21" s="112"/>
      <c r="AC21" s="307"/>
      <c r="AD21" s="308"/>
      <c r="AH21" s="536"/>
      <c r="AI21" s="304">
        <v>0</v>
      </c>
      <c r="AJ21" s="279"/>
      <c r="AK21" s="398"/>
      <c r="AL21" s="539"/>
      <c r="AM21" s="540">
        <f t="shared" si="1"/>
        <v>0</v>
      </c>
      <c r="AN21" s="541">
        <f t="shared" si="2"/>
        <v>0</v>
      </c>
      <c r="AO21" s="150"/>
      <c r="AP21" s="110"/>
      <c r="AQ21" s="111"/>
      <c r="AR21" s="111"/>
      <c r="AS21" s="112"/>
      <c r="AT21" s="113"/>
      <c r="AU21" s="114"/>
      <c r="AV21" s="306"/>
      <c r="AW21" s="112"/>
      <c r="AX21" s="112"/>
      <c r="AY21" s="112"/>
      <c r="AZ21" s="307"/>
      <c r="BA21" s="308"/>
    </row>
    <row r="22" spans="2:53" s="265" customFormat="1" ht="30" customHeight="1" x14ac:dyDescent="0.45">
      <c r="B22" s="287" t="s">
        <v>73</v>
      </c>
      <c r="C22" s="311" t="s">
        <v>43</v>
      </c>
      <c r="D22" s="679" t="s">
        <v>74</v>
      </c>
      <c r="E22" s="679"/>
      <c r="F22" s="679"/>
      <c r="G22" s="679"/>
      <c r="H22" s="679"/>
      <c r="I22" s="680"/>
      <c r="J22" s="683" t="s">
        <v>75</v>
      </c>
      <c r="K22" s="679"/>
      <c r="L22" s="684"/>
      <c r="M22" s="303">
        <v>5593</v>
      </c>
      <c r="N22" s="304">
        <v>0</v>
      </c>
      <c r="O22" s="279"/>
      <c r="P22" s="398">
        <f>N22</f>
        <v>0</v>
      </c>
      <c r="Q22" s="305">
        <f>M22*P22</f>
        <v>0</v>
      </c>
      <c r="R22" s="150"/>
      <c r="S22" s="110"/>
      <c r="T22" s="111">
        <f>P22*1/24</f>
        <v>0</v>
      </c>
      <c r="U22" s="111"/>
      <c r="V22" s="112"/>
      <c r="W22" s="113"/>
      <c r="X22" s="114"/>
      <c r="Y22" s="306">
        <f>IF($P22&lt;&gt;0,"X",0)</f>
        <v>0</v>
      </c>
      <c r="Z22" s="112">
        <f>IF($P22&lt;&gt;0,"XXX",0)</f>
        <v>0</v>
      </c>
      <c r="AA22" s="112">
        <f>IF($P22&lt;&gt;0,"XXX",0)</f>
        <v>0</v>
      </c>
      <c r="AB22" s="112">
        <f>IF($P22&lt;&gt;0,"XXX",0)</f>
        <v>0</v>
      </c>
      <c r="AC22" s="307"/>
      <c r="AD22" s="308"/>
      <c r="AH22" s="536">
        <v>5593</v>
      </c>
      <c r="AI22" s="304">
        <v>0</v>
      </c>
      <c r="AJ22" s="279"/>
      <c r="AK22" s="398">
        <f>AI22</f>
        <v>0</v>
      </c>
      <c r="AL22" s="539">
        <f>AH22*AK22</f>
        <v>0</v>
      </c>
      <c r="AM22" s="540" t="str">
        <f>IF($C22="1.1","02.3.68.1",IF($C22="1.2","02.3.68.2",IF($C22="1.5","02.3.68.5",IF($C22="3.1","02.3.61.1",))))</f>
        <v>02.3.68.5</v>
      </c>
      <c r="AN22" s="541">
        <f t="shared" si="2"/>
        <v>0</v>
      </c>
      <c r="AO22" s="150"/>
      <c r="AP22" s="110"/>
      <c r="AQ22" s="111">
        <f>AK22*1/24</f>
        <v>0</v>
      </c>
      <c r="AR22" s="111"/>
      <c r="AS22" s="112"/>
      <c r="AT22" s="113"/>
      <c r="AU22" s="114"/>
      <c r="AV22" s="306">
        <f>IF(AK22&lt;&gt;0,"X",0)</f>
        <v>0</v>
      </c>
      <c r="AW22" s="112">
        <f>IF(AK22&lt;&gt;0,"XXX",0)</f>
        <v>0</v>
      </c>
      <c r="AX22" s="112">
        <f>IF(AK22&lt;&gt;0,"XXX",0)</f>
        <v>0</v>
      </c>
      <c r="AY22" s="112">
        <f>IF(AK22&lt;&gt;0,"XXX",0)</f>
        <v>0</v>
      </c>
      <c r="AZ22" s="307"/>
      <c r="BA22" s="308"/>
    </row>
    <row r="23" spans="2:53" s="265" customFormat="1" ht="30" hidden="1" customHeight="1" x14ac:dyDescent="0.45">
      <c r="B23" s="287"/>
      <c r="C23" s="288"/>
      <c r="D23" s="449"/>
      <c r="E23" s="449"/>
      <c r="F23" s="449"/>
      <c r="G23" s="449"/>
      <c r="H23" s="449"/>
      <c r="I23" s="292"/>
      <c r="J23" s="291"/>
      <c r="K23" s="292"/>
      <c r="L23" s="309"/>
      <c r="M23" s="303"/>
      <c r="N23" s="304">
        <v>0</v>
      </c>
      <c r="O23" s="279"/>
      <c r="P23" s="397"/>
      <c r="Q23" s="305"/>
      <c r="R23" s="150"/>
      <c r="S23" s="110"/>
      <c r="T23" s="111"/>
      <c r="U23" s="111"/>
      <c r="V23" s="112"/>
      <c r="W23" s="113"/>
      <c r="X23" s="114"/>
      <c r="Y23" s="306"/>
      <c r="Z23" s="112"/>
      <c r="AA23" s="112"/>
      <c r="AB23" s="112"/>
      <c r="AC23" s="307"/>
      <c r="AD23" s="308"/>
      <c r="AH23" s="536"/>
      <c r="AI23" s="304">
        <v>0</v>
      </c>
      <c r="AJ23" s="279"/>
      <c r="AK23" s="397"/>
      <c r="AL23" s="539"/>
      <c r="AM23" s="540">
        <f t="shared" si="1"/>
        <v>0</v>
      </c>
      <c r="AN23" s="541">
        <f t="shared" si="2"/>
        <v>0</v>
      </c>
      <c r="AO23" s="150"/>
      <c r="AP23" s="110"/>
      <c r="AQ23" s="111"/>
      <c r="AR23" s="111"/>
      <c r="AS23" s="112"/>
      <c r="AT23" s="113"/>
      <c r="AU23" s="114"/>
      <c r="AV23" s="306"/>
      <c r="AW23" s="112"/>
      <c r="AX23" s="112"/>
      <c r="AY23" s="112"/>
      <c r="AZ23" s="307"/>
      <c r="BA23" s="308"/>
    </row>
    <row r="24" spans="2:53" s="265" customFormat="1" ht="30" customHeight="1" x14ac:dyDescent="0.45">
      <c r="B24" s="287" t="s">
        <v>76</v>
      </c>
      <c r="C24" s="311" t="s">
        <v>43</v>
      </c>
      <c r="D24" s="679" t="s">
        <v>77</v>
      </c>
      <c r="E24" s="679"/>
      <c r="F24" s="679"/>
      <c r="G24" s="679"/>
      <c r="H24" s="679"/>
      <c r="I24" s="680"/>
      <c r="J24" s="683" t="s">
        <v>32</v>
      </c>
      <c r="K24" s="679"/>
      <c r="L24" s="684"/>
      <c r="M24" s="303">
        <v>5593</v>
      </c>
      <c r="N24" s="304">
        <v>0</v>
      </c>
      <c r="O24" s="279"/>
      <c r="P24" s="399">
        <f>N24</f>
        <v>0</v>
      </c>
      <c r="Q24" s="305">
        <f>M24*P24</f>
        <v>0</v>
      </c>
      <c r="R24" s="150"/>
      <c r="S24" s="110"/>
      <c r="T24" s="111">
        <f>P24*1/24</f>
        <v>0</v>
      </c>
      <c r="U24" s="111"/>
      <c r="V24" s="112"/>
      <c r="W24" s="113"/>
      <c r="X24" s="114"/>
      <c r="Y24" s="306">
        <f>IF($P24&lt;&gt;0,"X",0)</f>
        <v>0</v>
      </c>
      <c r="Z24" s="112">
        <f>IF($P24&lt;&gt;0,"XXX",0)</f>
        <v>0</v>
      </c>
      <c r="AA24" s="112">
        <f>IF($P24&lt;&gt;0,"XXX",0)</f>
        <v>0</v>
      </c>
      <c r="AB24" s="112">
        <f>IF($P24&lt;&gt;0,"XXX",0)</f>
        <v>0</v>
      </c>
      <c r="AC24" s="111"/>
      <c r="AD24" s="308"/>
      <c r="AH24" s="536">
        <v>5593</v>
      </c>
      <c r="AI24" s="304">
        <v>0</v>
      </c>
      <c r="AJ24" s="279"/>
      <c r="AK24" s="399">
        <f>AI24</f>
        <v>0</v>
      </c>
      <c r="AL24" s="539">
        <f>AH24*AK24</f>
        <v>0</v>
      </c>
      <c r="AM24" s="540" t="str">
        <f t="shared" si="1"/>
        <v>02.3.68.5</v>
      </c>
      <c r="AN24" s="541">
        <f t="shared" si="2"/>
        <v>0</v>
      </c>
      <c r="AO24" s="150"/>
      <c r="AP24" s="110"/>
      <c r="AQ24" s="111">
        <f>AK24*1/24</f>
        <v>0</v>
      </c>
      <c r="AR24" s="111"/>
      <c r="AS24" s="112"/>
      <c r="AT24" s="113"/>
      <c r="AU24" s="114"/>
      <c r="AV24" s="306">
        <f>IF(AK24&lt;&gt;0,"X",0)</f>
        <v>0</v>
      </c>
      <c r="AW24" s="112">
        <f>IF(AK24&lt;&gt;0,"XXX",0)</f>
        <v>0</v>
      </c>
      <c r="AX24" s="112">
        <f>IF(AK24&lt;&gt;0,"XXX",0)</f>
        <v>0</v>
      </c>
      <c r="AY24" s="112">
        <f>IF(AK24&lt;&gt;0,"XXX",0)</f>
        <v>0</v>
      </c>
      <c r="AZ24" s="111"/>
      <c r="BA24" s="308"/>
    </row>
    <row r="25" spans="2:53" s="265" customFormat="1" ht="30" hidden="1" customHeight="1" x14ac:dyDescent="0.45">
      <c r="B25" s="287"/>
      <c r="C25" s="288"/>
      <c r="D25" s="449"/>
      <c r="E25" s="449"/>
      <c r="F25" s="449"/>
      <c r="G25" s="449"/>
      <c r="H25" s="449"/>
      <c r="I25" s="292"/>
      <c r="J25" s="291"/>
      <c r="K25" s="292"/>
      <c r="L25" s="309"/>
      <c r="M25" s="303"/>
      <c r="N25" s="304">
        <v>0</v>
      </c>
      <c r="O25" s="279"/>
      <c r="P25" s="399"/>
      <c r="Q25" s="305"/>
      <c r="R25" s="150"/>
      <c r="S25" s="110"/>
      <c r="T25" s="111"/>
      <c r="U25" s="111"/>
      <c r="V25" s="112"/>
      <c r="W25" s="113"/>
      <c r="X25" s="114"/>
      <c r="Y25" s="306"/>
      <c r="Z25" s="112"/>
      <c r="AA25" s="112"/>
      <c r="AB25" s="112"/>
      <c r="AC25" s="111"/>
      <c r="AD25" s="308"/>
      <c r="AH25" s="536"/>
      <c r="AI25" s="304">
        <v>0</v>
      </c>
      <c r="AJ25" s="279"/>
      <c r="AK25" s="399"/>
      <c r="AL25" s="539"/>
      <c r="AM25" s="540">
        <f t="shared" si="1"/>
        <v>0</v>
      </c>
      <c r="AN25" s="541">
        <f t="shared" si="2"/>
        <v>0</v>
      </c>
      <c r="AO25" s="150"/>
      <c r="AP25" s="110"/>
      <c r="AQ25" s="111"/>
      <c r="AR25" s="111"/>
      <c r="AS25" s="112"/>
      <c r="AT25" s="113"/>
      <c r="AU25" s="114"/>
      <c r="AV25" s="306"/>
      <c r="AW25" s="112"/>
      <c r="AX25" s="112"/>
      <c r="AY25" s="112"/>
      <c r="AZ25" s="111"/>
      <c r="BA25" s="308"/>
    </row>
    <row r="26" spans="2:53" s="265" customFormat="1" ht="30" customHeight="1" x14ac:dyDescent="0.45">
      <c r="B26" s="287" t="s">
        <v>78</v>
      </c>
      <c r="C26" s="302" t="s">
        <v>53</v>
      </c>
      <c r="D26" s="679" t="s">
        <v>79</v>
      </c>
      <c r="E26" s="679"/>
      <c r="F26" s="679"/>
      <c r="G26" s="679"/>
      <c r="H26" s="679"/>
      <c r="I26" s="680"/>
      <c r="J26" s="683" t="s">
        <v>33</v>
      </c>
      <c r="K26" s="679"/>
      <c r="L26" s="684"/>
      <c r="M26" s="303">
        <v>3896</v>
      </c>
      <c r="N26" s="304">
        <v>0</v>
      </c>
      <c r="O26" s="519">
        <v>0</v>
      </c>
      <c r="P26" s="399">
        <f>N26</f>
        <v>0</v>
      </c>
      <c r="Q26" s="305">
        <f>M26*P26</f>
        <v>0</v>
      </c>
      <c r="R26" s="150">
        <f>IF(N26&gt;0,IF(O26=0,1,0),0)</f>
        <v>0</v>
      </c>
      <c r="S26" s="110">
        <f>IF(N26&gt;0,O26,0)</f>
        <v>0</v>
      </c>
      <c r="T26" s="111"/>
      <c r="U26" s="111"/>
      <c r="V26" s="112"/>
      <c r="W26" s="113"/>
      <c r="X26" s="114"/>
      <c r="Y26" s="306"/>
      <c r="Z26" s="112"/>
      <c r="AA26" s="112"/>
      <c r="AB26" s="112"/>
      <c r="AC26" s="111">
        <f>P26/2</f>
        <v>0</v>
      </c>
      <c r="AD26" s="308">
        <f>P26/3</f>
        <v>0</v>
      </c>
      <c r="AH26" s="536">
        <v>3896</v>
      </c>
      <c r="AI26" s="304">
        <v>0</v>
      </c>
      <c r="AJ26" s="519">
        <v>0</v>
      </c>
      <c r="AK26" s="399">
        <f>AI26</f>
        <v>0</v>
      </c>
      <c r="AL26" s="539">
        <f>AH26*AK26</f>
        <v>0</v>
      </c>
      <c r="AM26" s="540" t="str">
        <f t="shared" si="1"/>
        <v>02.3.68.2</v>
      </c>
      <c r="AN26" s="541">
        <f t="shared" si="2"/>
        <v>0</v>
      </c>
      <c r="AO26" s="150">
        <f>IF(AI26&gt;0,IF(AJ26=0,1,0),0)</f>
        <v>0</v>
      </c>
      <c r="AP26" s="110">
        <f>IF(AI26&gt;0,AJ26,0)</f>
        <v>0</v>
      </c>
      <c r="AQ26" s="111"/>
      <c r="AR26" s="111"/>
      <c r="AS26" s="112"/>
      <c r="AT26" s="113"/>
      <c r="AU26" s="114"/>
      <c r="AV26" s="306"/>
      <c r="AW26" s="112"/>
      <c r="AX26" s="112"/>
      <c r="AY26" s="112"/>
      <c r="AZ26" s="111">
        <f>AK26/2</f>
        <v>0</v>
      </c>
      <c r="BA26" s="308">
        <f>AK26/3</f>
        <v>0</v>
      </c>
    </row>
    <row r="27" spans="2:53" s="265" customFormat="1" ht="30" hidden="1" customHeight="1" x14ac:dyDescent="0.45">
      <c r="B27" s="287"/>
      <c r="C27" s="288"/>
      <c r="D27" s="449"/>
      <c r="E27" s="449"/>
      <c r="F27" s="449"/>
      <c r="G27" s="449"/>
      <c r="H27" s="449"/>
      <c r="I27" s="292"/>
      <c r="J27" s="291"/>
      <c r="K27" s="292"/>
      <c r="L27" s="309"/>
      <c r="M27" s="303"/>
      <c r="N27" s="304">
        <v>0</v>
      </c>
      <c r="O27" s="520"/>
      <c r="P27" s="399"/>
      <c r="Q27" s="305"/>
      <c r="R27" s="150">
        <f t="shared" ref="R27" si="3">IF(N27&gt;0,IF(O27=0,1,0),0)</f>
        <v>0</v>
      </c>
      <c r="S27" s="110"/>
      <c r="T27" s="111"/>
      <c r="U27" s="111"/>
      <c r="V27" s="112"/>
      <c r="W27" s="113"/>
      <c r="X27" s="114"/>
      <c r="Y27" s="306"/>
      <c r="Z27" s="112"/>
      <c r="AA27" s="112"/>
      <c r="AB27" s="112"/>
      <c r="AC27" s="111"/>
      <c r="AD27" s="308"/>
      <c r="AH27" s="536"/>
      <c r="AI27" s="304">
        <v>0</v>
      </c>
      <c r="AJ27" s="520"/>
      <c r="AK27" s="399"/>
      <c r="AL27" s="539"/>
      <c r="AM27" s="540">
        <f t="shared" si="1"/>
        <v>0</v>
      </c>
      <c r="AN27" s="541">
        <f t="shared" si="2"/>
        <v>0</v>
      </c>
      <c r="AO27" s="150">
        <f t="shared" ref="AO27" si="4">IF(AI27&gt;0,IF(AJ27=0,1,0),0)</f>
        <v>0</v>
      </c>
      <c r="AP27" s="110"/>
      <c r="AQ27" s="111"/>
      <c r="AR27" s="111"/>
      <c r="AS27" s="112"/>
      <c r="AT27" s="113"/>
      <c r="AU27" s="114"/>
      <c r="AV27" s="306"/>
      <c r="AW27" s="112"/>
      <c r="AX27" s="112"/>
      <c r="AY27" s="112"/>
      <c r="AZ27" s="111"/>
      <c r="BA27" s="308"/>
    </row>
    <row r="28" spans="2:53" s="265" customFormat="1" ht="30" customHeight="1" x14ac:dyDescent="0.45">
      <c r="B28" s="287" t="s">
        <v>80</v>
      </c>
      <c r="C28" s="333" t="s">
        <v>210</v>
      </c>
      <c r="D28" s="679" t="s">
        <v>206</v>
      </c>
      <c r="E28" s="679"/>
      <c r="F28" s="679"/>
      <c r="G28" s="679"/>
      <c r="H28" s="679"/>
      <c r="I28" s="680"/>
      <c r="J28" s="683" t="s">
        <v>81</v>
      </c>
      <c r="K28" s="679"/>
      <c r="L28" s="684"/>
      <c r="M28" s="303">
        <v>3896</v>
      </c>
      <c r="N28" s="304">
        <v>0</v>
      </c>
      <c r="O28" s="519">
        <v>0</v>
      </c>
      <c r="P28" s="399">
        <f>IF($G$11="Ano",0,N28)</f>
        <v>0</v>
      </c>
      <c r="Q28" s="305">
        <f>M28*P28</f>
        <v>0</v>
      </c>
      <c r="R28" s="150">
        <f>IF(N28&gt;0,IF(O28=0,1,0),0)</f>
        <v>0</v>
      </c>
      <c r="S28" s="110">
        <f>IF(N28&gt;0,O28,0)</f>
        <v>0</v>
      </c>
      <c r="T28" s="111"/>
      <c r="U28" s="111"/>
      <c r="V28" s="112"/>
      <c r="W28" s="113"/>
      <c r="X28" s="114"/>
      <c r="Y28" s="306"/>
      <c r="Z28" s="112"/>
      <c r="AA28" s="112"/>
      <c r="AB28" s="112"/>
      <c r="AC28" s="111">
        <f>P28/2</f>
        <v>0</v>
      </c>
      <c r="AD28" s="308">
        <f>P28/3</f>
        <v>0</v>
      </c>
      <c r="AH28" s="536">
        <v>3896</v>
      </c>
      <c r="AI28" s="304">
        <v>0</v>
      </c>
      <c r="AJ28" s="519">
        <v>0</v>
      </c>
      <c r="AK28" s="399">
        <f>IF($G$11="Ano",0,AI28)</f>
        <v>0</v>
      </c>
      <c r="AL28" s="539">
        <f>AH28*AK28</f>
        <v>0</v>
      </c>
      <c r="AM28" s="540" t="str">
        <f t="shared" si="1"/>
        <v>02.3.61.1</v>
      </c>
      <c r="AN28" s="541">
        <f t="shared" si="2"/>
        <v>0</v>
      </c>
      <c r="AO28" s="150">
        <f>IF(AI28&gt;0,IF(AJ28=0,1,0),0)</f>
        <v>0</v>
      </c>
      <c r="AP28" s="110">
        <f>IF(AI28&gt;0,AJ28,0)</f>
        <v>0</v>
      </c>
      <c r="AQ28" s="111"/>
      <c r="AR28" s="111"/>
      <c r="AS28" s="112"/>
      <c r="AT28" s="113"/>
      <c r="AU28" s="114"/>
      <c r="AV28" s="306"/>
      <c r="AW28" s="112"/>
      <c r="AX28" s="112"/>
      <c r="AY28" s="112"/>
      <c r="AZ28" s="111">
        <f>AK28/2</f>
        <v>0</v>
      </c>
      <c r="BA28" s="308">
        <f>AK28/3</f>
        <v>0</v>
      </c>
    </row>
    <row r="29" spans="2:53" s="265" customFormat="1" ht="30" hidden="1" customHeight="1" x14ac:dyDescent="0.45">
      <c r="B29" s="287"/>
      <c r="C29" s="288"/>
      <c r="D29" s="449"/>
      <c r="E29" s="449"/>
      <c r="F29" s="449"/>
      <c r="G29" s="449"/>
      <c r="H29" s="449"/>
      <c r="I29" s="292"/>
      <c r="J29" s="291"/>
      <c r="K29" s="292"/>
      <c r="L29" s="309"/>
      <c r="M29" s="303"/>
      <c r="N29" s="304">
        <v>0</v>
      </c>
      <c r="O29" s="279"/>
      <c r="P29" s="399"/>
      <c r="Q29" s="305"/>
      <c r="R29" s="150"/>
      <c r="S29" s="110"/>
      <c r="T29" s="111"/>
      <c r="U29" s="111"/>
      <c r="V29" s="112"/>
      <c r="W29" s="113"/>
      <c r="X29" s="114"/>
      <c r="Y29" s="306"/>
      <c r="Z29" s="112"/>
      <c r="AA29" s="112"/>
      <c r="AB29" s="112"/>
      <c r="AC29" s="111"/>
      <c r="AD29" s="308"/>
      <c r="AH29" s="536"/>
      <c r="AI29" s="304">
        <v>0</v>
      </c>
      <c r="AJ29" s="279"/>
      <c r="AK29" s="399"/>
      <c r="AL29" s="539"/>
      <c r="AM29" s="540">
        <f t="shared" si="1"/>
        <v>0</v>
      </c>
      <c r="AN29" s="541">
        <f t="shared" si="2"/>
        <v>0</v>
      </c>
      <c r="AO29" s="150"/>
      <c r="AP29" s="110"/>
      <c r="AQ29" s="111"/>
      <c r="AR29" s="111"/>
      <c r="AS29" s="112"/>
      <c r="AT29" s="113"/>
      <c r="AU29" s="114"/>
      <c r="AV29" s="306"/>
      <c r="AW29" s="112"/>
      <c r="AX29" s="112"/>
      <c r="AY29" s="112"/>
      <c r="AZ29" s="111"/>
      <c r="BA29" s="308"/>
    </row>
    <row r="30" spans="2:53" s="265" customFormat="1" ht="30" customHeight="1" x14ac:dyDescent="0.45">
      <c r="B30" s="287" t="s">
        <v>82</v>
      </c>
      <c r="C30" s="302" t="s">
        <v>53</v>
      </c>
      <c r="D30" s="679" t="s">
        <v>83</v>
      </c>
      <c r="E30" s="679"/>
      <c r="F30" s="679"/>
      <c r="G30" s="679"/>
      <c r="H30" s="679"/>
      <c r="I30" s="680"/>
      <c r="J30" s="683" t="s">
        <v>37</v>
      </c>
      <c r="K30" s="679"/>
      <c r="L30" s="684"/>
      <c r="M30" s="303">
        <v>1360</v>
      </c>
      <c r="N30" s="304">
        <v>0</v>
      </c>
      <c r="O30" s="279"/>
      <c r="P30" s="399">
        <f>IF($G$11="Ano",0,IF(N30=1,0,N30))</f>
        <v>0</v>
      </c>
      <c r="Q30" s="305">
        <f>M30*P30</f>
        <v>0</v>
      </c>
      <c r="R30" s="150"/>
      <c r="S30" s="110">
        <f>P30</f>
        <v>0</v>
      </c>
      <c r="T30" s="111"/>
      <c r="U30" s="111"/>
      <c r="V30" s="112"/>
      <c r="W30" s="113"/>
      <c r="X30" s="114"/>
      <c r="Y30" s="306"/>
      <c r="Z30" s="112"/>
      <c r="AA30" s="112"/>
      <c r="AB30" s="112"/>
      <c r="AC30" s="111">
        <f>P30/2</f>
        <v>0</v>
      </c>
      <c r="AD30" s="308">
        <f>P30/3</f>
        <v>0</v>
      </c>
      <c r="AH30" s="536">
        <v>1360</v>
      </c>
      <c r="AI30" s="304">
        <v>0</v>
      </c>
      <c r="AJ30" s="279"/>
      <c r="AK30" s="399">
        <f>IF($G$11="Ano",0,IF(AI30=1,0,AI30))</f>
        <v>0</v>
      </c>
      <c r="AL30" s="539">
        <f>AH30*AK30</f>
        <v>0</v>
      </c>
      <c r="AM30" s="540" t="str">
        <f t="shared" si="1"/>
        <v>02.3.68.2</v>
      </c>
      <c r="AN30" s="541">
        <f t="shared" si="2"/>
        <v>0</v>
      </c>
      <c r="AO30" s="150"/>
      <c r="AP30" s="110">
        <f>AK30</f>
        <v>0</v>
      </c>
      <c r="AQ30" s="111"/>
      <c r="AR30" s="111"/>
      <c r="AS30" s="112"/>
      <c r="AT30" s="113"/>
      <c r="AU30" s="114"/>
      <c r="AV30" s="306"/>
      <c r="AW30" s="112"/>
      <c r="AX30" s="112"/>
      <c r="AY30" s="112"/>
      <c r="AZ30" s="111">
        <f>AK30/2</f>
        <v>0</v>
      </c>
      <c r="BA30" s="308">
        <f>AK30/3</f>
        <v>0</v>
      </c>
    </row>
    <row r="31" spans="2:53" s="265" customFormat="1" ht="30" hidden="1" customHeight="1" x14ac:dyDescent="0.45">
      <c r="B31" s="287"/>
      <c r="C31" s="288"/>
      <c r="D31" s="449"/>
      <c r="E31" s="449"/>
      <c r="F31" s="449"/>
      <c r="G31" s="449"/>
      <c r="H31" s="449"/>
      <c r="I31" s="292"/>
      <c r="J31" s="291"/>
      <c r="K31" s="292"/>
      <c r="L31" s="309"/>
      <c r="M31" s="303"/>
      <c r="N31" s="304">
        <v>0</v>
      </c>
      <c r="O31" s="279"/>
      <c r="P31" s="399"/>
      <c r="Q31" s="305"/>
      <c r="R31" s="150"/>
      <c r="S31" s="110"/>
      <c r="T31" s="111"/>
      <c r="U31" s="111"/>
      <c r="V31" s="112"/>
      <c r="W31" s="113"/>
      <c r="X31" s="114"/>
      <c r="Y31" s="306"/>
      <c r="Z31" s="112"/>
      <c r="AA31" s="112"/>
      <c r="AB31" s="112"/>
      <c r="AC31" s="111"/>
      <c r="AD31" s="308"/>
      <c r="AH31" s="536"/>
      <c r="AI31" s="304">
        <v>0</v>
      </c>
      <c r="AJ31" s="279"/>
      <c r="AK31" s="399"/>
      <c r="AL31" s="539"/>
      <c r="AM31" s="540">
        <f t="shared" si="1"/>
        <v>0</v>
      </c>
      <c r="AN31" s="541">
        <f t="shared" si="2"/>
        <v>0</v>
      </c>
      <c r="AO31" s="150"/>
      <c r="AP31" s="110"/>
      <c r="AQ31" s="111"/>
      <c r="AR31" s="111"/>
      <c r="AS31" s="112"/>
      <c r="AT31" s="113"/>
      <c r="AU31" s="114"/>
      <c r="AV31" s="306"/>
      <c r="AW31" s="112"/>
      <c r="AX31" s="112"/>
      <c r="AY31" s="112"/>
      <c r="AZ31" s="111"/>
      <c r="BA31" s="308"/>
    </row>
    <row r="32" spans="2:53" s="265" customFormat="1" ht="30" customHeight="1" x14ac:dyDescent="0.45">
      <c r="B32" s="287" t="s">
        <v>84</v>
      </c>
      <c r="C32" s="302" t="s">
        <v>53</v>
      </c>
      <c r="D32" s="679" t="s">
        <v>85</v>
      </c>
      <c r="E32" s="679"/>
      <c r="F32" s="679"/>
      <c r="G32" s="679"/>
      <c r="H32" s="679"/>
      <c r="I32" s="680"/>
      <c r="J32" s="701" t="s">
        <v>38</v>
      </c>
      <c r="K32" s="702"/>
      <c r="L32" s="703"/>
      <c r="M32" s="303">
        <v>18140</v>
      </c>
      <c r="N32" s="304">
        <v>0</v>
      </c>
      <c r="O32" s="279"/>
      <c r="P32" s="399">
        <f>N32</f>
        <v>0</v>
      </c>
      <c r="Q32" s="305">
        <f>M32*P32</f>
        <v>0</v>
      </c>
      <c r="R32" s="150"/>
      <c r="S32" s="110">
        <f>P32*3</f>
        <v>0</v>
      </c>
      <c r="T32" s="111"/>
      <c r="U32" s="111"/>
      <c r="V32" s="112"/>
      <c r="W32" s="113"/>
      <c r="X32" s="114"/>
      <c r="Y32" s="306"/>
      <c r="Z32" s="112"/>
      <c r="AA32" s="112"/>
      <c r="AB32" s="112"/>
      <c r="AC32" s="111">
        <f>S32</f>
        <v>0</v>
      </c>
      <c r="AD32" s="308">
        <f>S32/2</f>
        <v>0</v>
      </c>
      <c r="AH32" s="536">
        <v>18140</v>
      </c>
      <c r="AI32" s="304">
        <v>0</v>
      </c>
      <c r="AJ32" s="279"/>
      <c r="AK32" s="399">
        <f>AI32</f>
        <v>0</v>
      </c>
      <c r="AL32" s="539">
        <f>AH32*AK32</f>
        <v>0</v>
      </c>
      <c r="AM32" s="540" t="str">
        <f t="shared" si="1"/>
        <v>02.3.68.2</v>
      </c>
      <c r="AN32" s="541">
        <f t="shared" si="2"/>
        <v>0</v>
      </c>
      <c r="AO32" s="150"/>
      <c r="AP32" s="110">
        <f>AK32*3</f>
        <v>0</v>
      </c>
      <c r="AQ32" s="111"/>
      <c r="AR32" s="111"/>
      <c r="AS32" s="112"/>
      <c r="AT32" s="113"/>
      <c r="AU32" s="114"/>
      <c r="AV32" s="306"/>
      <c r="AW32" s="112"/>
      <c r="AX32" s="112"/>
      <c r="AY32" s="112"/>
      <c r="AZ32" s="111">
        <f>AP32</f>
        <v>0</v>
      </c>
      <c r="BA32" s="308">
        <f>AP32/2</f>
        <v>0</v>
      </c>
    </row>
    <row r="33" spans="2:53" s="265" customFormat="1" ht="30" hidden="1" customHeight="1" x14ac:dyDescent="0.45">
      <c r="B33" s="287"/>
      <c r="C33" s="288"/>
      <c r="D33" s="449"/>
      <c r="E33" s="449"/>
      <c r="F33" s="449"/>
      <c r="G33" s="449"/>
      <c r="H33" s="449"/>
      <c r="I33" s="292"/>
      <c r="J33" s="312"/>
      <c r="K33" s="313"/>
      <c r="L33" s="314"/>
      <c r="M33" s="303"/>
      <c r="N33" s="304">
        <v>0</v>
      </c>
      <c r="O33" s="279"/>
      <c r="P33" s="399"/>
      <c r="Q33" s="305"/>
      <c r="R33" s="150"/>
      <c r="S33" s="110"/>
      <c r="T33" s="111"/>
      <c r="U33" s="111"/>
      <c r="V33" s="112"/>
      <c r="W33" s="113"/>
      <c r="X33" s="114"/>
      <c r="Y33" s="306"/>
      <c r="Z33" s="112"/>
      <c r="AA33" s="112"/>
      <c r="AB33" s="112"/>
      <c r="AC33" s="111"/>
      <c r="AD33" s="308"/>
      <c r="AH33" s="536"/>
      <c r="AI33" s="304">
        <v>0</v>
      </c>
      <c r="AJ33" s="279"/>
      <c r="AK33" s="399"/>
      <c r="AL33" s="539"/>
      <c r="AM33" s="540">
        <f t="shared" si="1"/>
        <v>0</v>
      </c>
      <c r="AN33" s="541">
        <f t="shared" si="2"/>
        <v>0</v>
      </c>
      <c r="AO33" s="150"/>
      <c r="AP33" s="110"/>
      <c r="AQ33" s="111"/>
      <c r="AR33" s="111"/>
      <c r="AS33" s="112"/>
      <c r="AT33" s="113"/>
      <c r="AU33" s="114"/>
      <c r="AV33" s="306"/>
      <c r="AW33" s="112"/>
      <c r="AX33" s="112"/>
      <c r="AY33" s="112"/>
      <c r="AZ33" s="111"/>
      <c r="BA33" s="308"/>
    </row>
    <row r="34" spans="2:53" s="265" customFormat="1" ht="30" customHeight="1" x14ac:dyDescent="0.45">
      <c r="B34" s="287" t="s">
        <v>86</v>
      </c>
      <c r="C34" s="302" t="s">
        <v>53</v>
      </c>
      <c r="D34" s="679" t="s">
        <v>41</v>
      </c>
      <c r="E34" s="679"/>
      <c r="F34" s="679"/>
      <c r="G34" s="679"/>
      <c r="H34" s="679"/>
      <c r="I34" s="680"/>
      <c r="J34" s="701" t="s">
        <v>55</v>
      </c>
      <c r="K34" s="702"/>
      <c r="L34" s="703"/>
      <c r="M34" s="303">
        <v>9546</v>
      </c>
      <c r="N34" s="304">
        <v>0</v>
      </c>
      <c r="O34" s="279"/>
      <c r="P34" s="399">
        <f>N34</f>
        <v>0</v>
      </c>
      <c r="Q34" s="305">
        <f>M34*P34</f>
        <v>0</v>
      </c>
      <c r="R34" s="150"/>
      <c r="S34" s="110">
        <f>2*P34</f>
        <v>0</v>
      </c>
      <c r="T34" s="111"/>
      <c r="U34" s="111"/>
      <c r="V34" s="112"/>
      <c r="W34" s="113"/>
      <c r="X34" s="114"/>
      <c r="Y34" s="306"/>
      <c r="Z34" s="112"/>
      <c r="AA34" s="112"/>
      <c r="AB34" s="112"/>
      <c r="AC34" s="111">
        <f>S34</f>
        <v>0</v>
      </c>
      <c r="AD34" s="308">
        <f>S34/2</f>
        <v>0</v>
      </c>
      <c r="AH34" s="536">
        <v>9546</v>
      </c>
      <c r="AI34" s="304">
        <v>0</v>
      </c>
      <c r="AJ34" s="279"/>
      <c r="AK34" s="399">
        <f>AI34</f>
        <v>0</v>
      </c>
      <c r="AL34" s="539">
        <f>AH34*AK34</f>
        <v>0</v>
      </c>
      <c r="AM34" s="540" t="str">
        <f t="shared" si="1"/>
        <v>02.3.68.2</v>
      </c>
      <c r="AN34" s="541">
        <f t="shared" si="2"/>
        <v>0</v>
      </c>
      <c r="AO34" s="150"/>
      <c r="AP34" s="110">
        <f>2*AK34</f>
        <v>0</v>
      </c>
      <c r="AQ34" s="111"/>
      <c r="AR34" s="111"/>
      <c r="AS34" s="112"/>
      <c r="AT34" s="113"/>
      <c r="AU34" s="114"/>
      <c r="AV34" s="306"/>
      <c r="AW34" s="112"/>
      <c r="AX34" s="112"/>
      <c r="AY34" s="112"/>
      <c r="AZ34" s="111">
        <f>AP34</f>
        <v>0</v>
      </c>
      <c r="BA34" s="308">
        <f>AP34/2</f>
        <v>0</v>
      </c>
    </row>
    <row r="35" spans="2:53" s="265" customFormat="1" ht="30" hidden="1" customHeight="1" x14ac:dyDescent="0.45">
      <c r="B35" s="287"/>
      <c r="C35" s="288"/>
      <c r="D35" s="449"/>
      <c r="E35" s="449"/>
      <c r="F35" s="449"/>
      <c r="G35" s="449"/>
      <c r="H35" s="449"/>
      <c r="I35" s="292"/>
      <c r="J35" s="312"/>
      <c r="K35" s="313"/>
      <c r="L35" s="314"/>
      <c r="M35" s="303"/>
      <c r="N35" s="304">
        <v>0</v>
      </c>
      <c r="O35" s="279"/>
      <c r="P35" s="399"/>
      <c r="Q35" s="305"/>
      <c r="R35" s="150"/>
      <c r="S35" s="110"/>
      <c r="T35" s="111"/>
      <c r="U35" s="111"/>
      <c r="V35" s="112"/>
      <c r="W35" s="113"/>
      <c r="X35" s="114"/>
      <c r="Y35" s="306"/>
      <c r="Z35" s="112"/>
      <c r="AA35" s="112"/>
      <c r="AB35" s="112"/>
      <c r="AC35" s="111"/>
      <c r="AD35" s="308"/>
      <c r="AH35" s="536"/>
      <c r="AI35" s="304">
        <v>0</v>
      </c>
      <c r="AJ35" s="279"/>
      <c r="AK35" s="399"/>
      <c r="AL35" s="539"/>
      <c r="AM35" s="540">
        <f t="shared" si="1"/>
        <v>0</v>
      </c>
      <c r="AN35" s="541">
        <f t="shared" si="2"/>
        <v>0</v>
      </c>
      <c r="AO35" s="150"/>
      <c r="AP35" s="110"/>
      <c r="AQ35" s="111"/>
      <c r="AR35" s="111"/>
      <c r="AS35" s="112"/>
      <c r="AT35" s="113"/>
      <c r="AU35" s="114"/>
      <c r="AV35" s="306"/>
      <c r="AW35" s="112"/>
      <c r="AX35" s="112"/>
      <c r="AY35" s="112"/>
      <c r="AZ35" s="111"/>
      <c r="BA35" s="308"/>
    </row>
    <row r="36" spans="2:53" s="265" customFormat="1" ht="30" customHeight="1" x14ac:dyDescent="0.45">
      <c r="B36" s="287" t="s">
        <v>87</v>
      </c>
      <c r="C36" s="302" t="s">
        <v>53</v>
      </c>
      <c r="D36" s="679" t="s">
        <v>88</v>
      </c>
      <c r="E36" s="679"/>
      <c r="F36" s="679"/>
      <c r="G36" s="679"/>
      <c r="H36" s="679"/>
      <c r="I36" s="680"/>
      <c r="J36" s="701" t="s">
        <v>89</v>
      </c>
      <c r="K36" s="702"/>
      <c r="L36" s="703"/>
      <c r="M36" s="303">
        <v>10500</v>
      </c>
      <c r="N36" s="304">
        <v>0</v>
      </c>
      <c r="O36" s="279"/>
      <c r="P36" s="399">
        <f>N36</f>
        <v>0</v>
      </c>
      <c r="Q36" s="305">
        <f>M36*P36</f>
        <v>0</v>
      </c>
      <c r="R36" s="150"/>
      <c r="S36" s="110">
        <f>2*P36</f>
        <v>0</v>
      </c>
      <c r="T36" s="111"/>
      <c r="U36" s="111"/>
      <c r="V36" s="112"/>
      <c r="W36" s="113"/>
      <c r="X36" s="114"/>
      <c r="Y36" s="306"/>
      <c r="Z36" s="112"/>
      <c r="AA36" s="112"/>
      <c r="AB36" s="112"/>
      <c r="AC36" s="111">
        <f>S36</f>
        <v>0</v>
      </c>
      <c r="AD36" s="308">
        <f>AC36/2</f>
        <v>0</v>
      </c>
      <c r="AH36" s="536">
        <v>10500</v>
      </c>
      <c r="AI36" s="304">
        <v>0</v>
      </c>
      <c r="AJ36" s="279"/>
      <c r="AK36" s="399">
        <f>AI36</f>
        <v>0</v>
      </c>
      <c r="AL36" s="539">
        <f>AH36*AK36</f>
        <v>0</v>
      </c>
      <c r="AM36" s="540" t="str">
        <f t="shared" si="1"/>
        <v>02.3.68.2</v>
      </c>
      <c r="AN36" s="541">
        <f t="shared" si="2"/>
        <v>0</v>
      </c>
      <c r="AO36" s="150"/>
      <c r="AP36" s="110">
        <f>2*AK36</f>
        <v>0</v>
      </c>
      <c r="AQ36" s="111"/>
      <c r="AR36" s="111"/>
      <c r="AS36" s="112"/>
      <c r="AT36" s="113"/>
      <c r="AU36" s="114"/>
      <c r="AV36" s="306"/>
      <c r="AW36" s="112"/>
      <c r="AX36" s="112"/>
      <c r="AY36" s="112"/>
      <c r="AZ36" s="111">
        <f>AP36</f>
        <v>0</v>
      </c>
      <c r="BA36" s="308">
        <f>AZ36/2</f>
        <v>0</v>
      </c>
    </row>
    <row r="37" spans="2:53" s="265" customFormat="1" ht="30" hidden="1" customHeight="1" x14ac:dyDescent="0.45">
      <c r="B37" s="287"/>
      <c r="C37" s="288"/>
      <c r="D37" s="449"/>
      <c r="E37" s="449"/>
      <c r="F37" s="449"/>
      <c r="G37" s="449"/>
      <c r="H37" s="449"/>
      <c r="I37" s="292"/>
      <c r="J37" s="312"/>
      <c r="K37" s="313"/>
      <c r="L37" s="314"/>
      <c r="M37" s="303"/>
      <c r="N37" s="304">
        <v>0</v>
      </c>
      <c r="O37" s="279"/>
      <c r="P37" s="399"/>
      <c r="Q37" s="305"/>
      <c r="R37" s="150"/>
      <c r="S37" s="110"/>
      <c r="T37" s="111"/>
      <c r="U37" s="111"/>
      <c r="V37" s="112"/>
      <c r="W37" s="113"/>
      <c r="X37" s="114"/>
      <c r="Y37" s="306"/>
      <c r="Z37" s="112"/>
      <c r="AA37" s="112"/>
      <c r="AB37" s="112"/>
      <c r="AC37" s="111"/>
      <c r="AD37" s="308"/>
      <c r="AH37" s="536"/>
      <c r="AI37" s="304">
        <v>0</v>
      </c>
      <c r="AJ37" s="279"/>
      <c r="AK37" s="399"/>
      <c r="AL37" s="539"/>
      <c r="AM37" s="540">
        <f t="shared" si="1"/>
        <v>0</v>
      </c>
      <c r="AN37" s="541">
        <f t="shared" si="2"/>
        <v>0</v>
      </c>
      <c r="AO37" s="150"/>
      <c r="AP37" s="110"/>
      <c r="AQ37" s="111"/>
      <c r="AR37" s="111"/>
      <c r="AS37" s="112"/>
      <c r="AT37" s="113"/>
      <c r="AU37" s="114"/>
      <c r="AV37" s="306"/>
      <c r="AW37" s="112"/>
      <c r="AX37" s="112"/>
      <c r="AY37" s="112"/>
      <c r="AZ37" s="111"/>
      <c r="BA37" s="308"/>
    </row>
    <row r="38" spans="2:53" s="265" customFormat="1" ht="30" customHeight="1" x14ac:dyDescent="0.45">
      <c r="B38" s="287" t="s">
        <v>90</v>
      </c>
      <c r="C38" s="302" t="s">
        <v>53</v>
      </c>
      <c r="D38" s="679" t="s">
        <v>91</v>
      </c>
      <c r="E38" s="679"/>
      <c r="F38" s="679"/>
      <c r="G38" s="679"/>
      <c r="H38" s="679"/>
      <c r="I38" s="680"/>
      <c r="J38" s="701" t="s">
        <v>92</v>
      </c>
      <c r="K38" s="702"/>
      <c r="L38" s="703"/>
      <c r="M38" s="303">
        <v>60470</v>
      </c>
      <c r="N38" s="304">
        <v>0</v>
      </c>
      <c r="O38" s="279"/>
      <c r="P38" s="399">
        <f>N38</f>
        <v>0</v>
      </c>
      <c r="Q38" s="305">
        <f>M38*P38</f>
        <v>0</v>
      </c>
      <c r="R38" s="150"/>
      <c r="S38" s="110">
        <f>2*P38</f>
        <v>0</v>
      </c>
      <c r="T38" s="111"/>
      <c r="U38" s="111"/>
      <c r="V38" s="112"/>
      <c r="W38" s="113"/>
      <c r="X38" s="114"/>
      <c r="Y38" s="306"/>
      <c r="Z38" s="112"/>
      <c r="AA38" s="112"/>
      <c r="AB38" s="112"/>
      <c r="AC38" s="111">
        <f>S38</f>
        <v>0</v>
      </c>
      <c r="AD38" s="308">
        <f t="shared" ref="AD38" si="5">AC38</f>
        <v>0</v>
      </c>
      <c r="AH38" s="536">
        <v>60470</v>
      </c>
      <c r="AI38" s="304">
        <v>0</v>
      </c>
      <c r="AJ38" s="279"/>
      <c r="AK38" s="399">
        <f>AI38</f>
        <v>0</v>
      </c>
      <c r="AL38" s="539">
        <f>AH38*AK38</f>
        <v>0</v>
      </c>
      <c r="AM38" s="540" t="str">
        <f t="shared" si="1"/>
        <v>02.3.68.2</v>
      </c>
      <c r="AN38" s="541">
        <f t="shared" si="2"/>
        <v>0</v>
      </c>
      <c r="AO38" s="150"/>
      <c r="AP38" s="110">
        <f>2*AK38</f>
        <v>0</v>
      </c>
      <c r="AQ38" s="111"/>
      <c r="AR38" s="111"/>
      <c r="AS38" s="112"/>
      <c r="AT38" s="113"/>
      <c r="AU38" s="114"/>
      <c r="AV38" s="306"/>
      <c r="AW38" s="112"/>
      <c r="AX38" s="112"/>
      <c r="AY38" s="112"/>
      <c r="AZ38" s="111">
        <f>AP38</f>
        <v>0</v>
      </c>
      <c r="BA38" s="308">
        <f t="shared" ref="BA38" si="6">AZ38</f>
        <v>0</v>
      </c>
    </row>
    <row r="39" spans="2:53" s="265" customFormat="1" ht="30" hidden="1" customHeight="1" x14ac:dyDescent="0.45">
      <c r="B39" s="287"/>
      <c r="C39" s="288"/>
      <c r="D39" s="449"/>
      <c r="E39" s="449"/>
      <c r="F39" s="449"/>
      <c r="G39" s="449"/>
      <c r="H39" s="449"/>
      <c r="I39" s="292"/>
      <c r="J39" s="312"/>
      <c r="K39" s="313"/>
      <c r="L39" s="314"/>
      <c r="M39" s="303"/>
      <c r="N39" s="304">
        <v>0</v>
      </c>
      <c r="O39" s="279"/>
      <c r="P39" s="399"/>
      <c r="Q39" s="305"/>
      <c r="R39" s="150"/>
      <c r="S39" s="110"/>
      <c r="T39" s="111"/>
      <c r="U39" s="111"/>
      <c r="V39" s="112"/>
      <c r="W39" s="113"/>
      <c r="X39" s="114"/>
      <c r="Y39" s="306"/>
      <c r="Z39" s="112"/>
      <c r="AA39" s="112"/>
      <c r="AB39" s="112"/>
      <c r="AC39" s="111"/>
      <c r="AD39" s="308"/>
      <c r="AH39" s="536"/>
      <c r="AI39" s="304">
        <v>0</v>
      </c>
      <c r="AJ39" s="279"/>
      <c r="AK39" s="399"/>
      <c r="AL39" s="539"/>
      <c r="AM39" s="540">
        <f t="shared" si="1"/>
        <v>0</v>
      </c>
      <c r="AN39" s="541">
        <f t="shared" si="2"/>
        <v>0</v>
      </c>
      <c r="AO39" s="150"/>
      <c r="AP39" s="110"/>
      <c r="AQ39" s="111"/>
      <c r="AR39" s="111"/>
      <c r="AS39" s="112"/>
      <c r="AT39" s="113"/>
      <c r="AU39" s="114"/>
      <c r="AV39" s="306"/>
      <c r="AW39" s="112"/>
      <c r="AX39" s="112"/>
      <c r="AY39" s="112"/>
      <c r="AZ39" s="111"/>
      <c r="BA39" s="308"/>
    </row>
    <row r="40" spans="2:53" s="265" customFormat="1" ht="30" customHeight="1" x14ac:dyDescent="0.45">
      <c r="B40" s="287" t="s">
        <v>93</v>
      </c>
      <c r="C40" s="302" t="s">
        <v>53</v>
      </c>
      <c r="D40" s="679" t="s">
        <v>94</v>
      </c>
      <c r="E40" s="679"/>
      <c r="F40" s="679"/>
      <c r="G40" s="679"/>
      <c r="H40" s="679"/>
      <c r="I40" s="680"/>
      <c r="J40" s="701" t="s">
        <v>42</v>
      </c>
      <c r="K40" s="702"/>
      <c r="L40" s="703"/>
      <c r="M40" s="303">
        <v>6047</v>
      </c>
      <c r="N40" s="304">
        <v>0</v>
      </c>
      <c r="O40" s="279"/>
      <c r="P40" s="399">
        <f>N40</f>
        <v>0</v>
      </c>
      <c r="Q40" s="305">
        <f>M40*P40</f>
        <v>0</v>
      </c>
      <c r="R40" s="150"/>
      <c r="S40" s="110">
        <f>2*P40</f>
        <v>0</v>
      </c>
      <c r="T40" s="111"/>
      <c r="U40" s="111"/>
      <c r="V40" s="112"/>
      <c r="W40" s="113"/>
      <c r="X40" s="114"/>
      <c r="Y40" s="306"/>
      <c r="Z40" s="112"/>
      <c r="AA40" s="112"/>
      <c r="AB40" s="112"/>
      <c r="AC40" s="111">
        <f>S40/2</f>
        <v>0</v>
      </c>
      <c r="AD40" s="308">
        <f>S40/4</f>
        <v>0</v>
      </c>
      <c r="AH40" s="536">
        <v>6047</v>
      </c>
      <c r="AI40" s="304">
        <v>0</v>
      </c>
      <c r="AJ40" s="279"/>
      <c r="AK40" s="399">
        <f>AI40</f>
        <v>0</v>
      </c>
      <c r="AL40" s="539">
        <f>AH40*AK40</f>
        <v>0</v>
      </c>
      <c r="AM40" s="540" t="str">
        <f t="shared" si="1"/>
        <v>02.3.68.2</v>
      </c>
      <c r="AN40" s="541">
        <f t="shared" si="2"/>
        <v>0</v>
      </c>
      <c r="AO40" s="150"/>
      <c r="AP40" s="110">
        <f>2*AK40</f>
        <v>0</v>
      </c>
      <c r="AQ40" s="111"/>
      <c r="AR40" s="111"/>
      <c r="AS40" s="112"/>
      <c r="AT40" s="113"/>
      <c r="AU40" s="114"/>
      <c r="AV40" s="306"/>
      <c r="AW40" s="112"/>
      <c r="AX40" s="112"/>
      <c r="AY40" s="112"/>
      <c r="AZ40" s="111">
        <f>AP40/2</f>
        <v>0</v>
      </c>
      <c r="BA40" s="308">
        <f>AP40/4</f>
        <v>0</v>
      </c>
    </row>
    <row r="41" spans="2:53" s="265" customFormat="1" ht="30" hidden="1" customHeight="1" x14ac:dyDescent="0.45">
      <c r="B41" s="287"/>
      <c r="C41" s="288"/>
      <c r="D41" s="449"/>
      <c r="E41" s="449"/>
      <c r="F41" s="449"/>
      <c r="G41" s="449"/>
      <c r="H41" s="449"/>
      <c r="I41" s="292"/>
      <c r="J41" s="291"/>
      <c r="K41" s="292"/>
      <c r="L41" s="309"/>
      <c r="M41" s="303"/>
      <c r="N41" s="304">
        <v>0</v>
      </c>
      <c r="O41" s="279"/>
      <c r="P41" s="399"/>
      <c r="Q41" s="305">
        <f t="shared" ref="Q41:Q42" si="7">M41*P41</f>
        <v>0</v>
      </c>
      <c r="R41" s="150"/>
      <c r="S41" s="110"/>
      <c r="T41" s="111"/>
      <c r="U41" s="111"/>
      <c r="V41" s="112"/>
      <c r="W41" s="113"/>
      <c r="X41" s="114"/>
      <c r="Y41" s="306"/>
      <c r="Z41" s="112"/>
      <c r="AA41" s="112"/>
      <c r="AB41" s="112"/>
      <c r="AC41" s="111"/>
      <c r="AD41" s="308"/>
      <c r="AH41" s="536"/>
      <c r="AI41" s="304">
        <v>0</v>
      </c>
      <c r="AJ41" s="279"/>
      <c r="AK41" s="399"/>
      <c r="AL41" s="539">
        <f t="shared" ref="AL41:AL42" si="8">AH41*AK41</f>
        <v>0</v>
      </c>
      <c r="AM41" s="540">
        <f t="shared" si="1"/>
        <v>0</v>
      </c>
      <c r="AN41" s="541">
        <f t="shared" si="2"/>
        <v>0</v>
      </c>
      <c r="AO41" s="150"/>
      <c r="AP41" s="110"/>
      <c r="AQ41" s="111"/>
      <c r="AR41" s="111"/>
      <c r="AS41" s="112"/>
      <c r="AT41" s="113"/>
      <c r="AU41" s="114"/>
      <c r="AV41" s="306"/>
      <c r="AW41" s="112"/>
      <c r="AX41" s="112"/>
      <c r="AY41" s="112"/>
      <c r="AZ41" s="111"/>
      <c r="BA41" s="308"/>
    </row>
    <row r="42" spans="2:53" s="265" customFormat="1" ht="30" customHeight="1" x14ac:dyDescent="0.45">
      <c r="B42" s="287" t="s">
        <v>95</v>
      </c>
      <c r="C42" s="302" t="s">
        <v>53</v>
      </c>
      <c r="D42" s="679" t="s">
        <v>96</v>
      </c>
      <c r="E42" s="679"/>
      <c r="F42" s="679"/>
      <c r="G42" s="679"/>
      <c r="H42" s="679"/>
      <c r="I42" s="680"/>
      <c r="J42" s="683" t="s">
        <v>97</v>
      </c>
      <c r="K42" s="679"/>
      <c r="L42" s="684"/>
      <c r="M42" s="303">
        <v>33491</v>
      </c>
      <c r="N42" s="304">
        <v>0</v>
      </c>
      <c r="O42" s="279"/>
      <c r="P42" s="399">
        <f>N42</f>
        <v>0</v>
      </c>
      <c r="Q42" s="305">
        <f t="shared" si="7"/>
        <v>0</v>
      </c>
      <c r="R42" s="150"/>
      <c r="S42" s="110"/>
      <c r="T42" s="111"/>
      <c r="U42" s="112">
        <f>P42</f>
        <v>0</v>
      </c>
      <c r="V42" s="112"/>
      <c r="W42" s="113"/>
      <c r="X42" s="114"/>
      <c r="Y42" s="306">
        <f>IF($P42&lt;&gt;0,"X",0)</f>
        <v>0</v>
      </c>
      <c r="Z42" s="112">
        <f>IF($P42&lt;&gt;0,"XXX",0)</f>
        <v>0</v>
      </c>
      <c r="AA42" s="112">
        <f>IF($P42&lt;&gt;0,"XXX",0)</f>
        <v>0</v>
      </c>
      <c r="AB42" s="112">
        <f>IF($P42&lt;&gt;0,"XXX",0)</f>
        <v>0</v>
      </c>
      <c r="AC42" s="111"/>
      <c r="AD42" s="308"/>
      <c r="AH42" s="536">
        <v>33491</v>
      </c>
      <c r="AI42" s="304">
        <v>0</v>
      </c>
      <c r="AJ42" s="279"/>
      <c r="AK42" s="399">
        <f>AI42</f>
        <v>0</v>
      </c>
      <c r="AL42" s="539">
        <f t="shared" si="8"/>
        <v>0</v>
      </c>
      <c r="AM42" s="540" t="str">
        <f t="shared" si="1"/>
        <v>02.3.68.2</v>
      </c>
      <c r="AN42" s="541">
        <f t="shared" si="2"/>
        <v>0</v>
      </c>
      <c r="AO42" s="150"/>
      <c r="AP42" s="110"/>
      <c r="AQ42" s="111"/>
      <c r="AR42" s="112">
        <f>AK42</f>
        <v>0</v>
      </c>
      <c r="AS42" s="112"/>
      <c r="AT42" s="113"/>
      <c r="AU42" s="114"/>
      <c r="AV42" s="306">
        <f>IF(AK42&lt;&gt;0,"X",0)</f>
        <v>0</v>
      </c>
      <c r="AW42" s="112">
        <f>IF(AK42&lt;&gt;0,"XXX",0)</f>
        <v>0</v>
      </c>
      <c r="AX42" s="112">
        <f>IF(AK42&lt;&gt;0,"XXX",0)</f>
        <v>0</v>
      </c>
      <c r="AY42" s="112">
        <f>IF(AK42&lt;&gt;0,"XXX",0)</f>
        <v>0</v>
      </c>
      <c r="AZ42" s="111"/>
      <c r="BA42" s="308"/>
    </row>
    <row r="43" spans="2:53" s="265" customFormat="1" ht="30" hidden="1" customHeight="1" x14ac:dyDescent="0.45">
      <c r="B43" s="287"/>
      <c r="C43" s="288"/>
      <c r="D43" s="449"/>
      <c r="E43" s="449"/>
      <c r="F43" s="449"/>
      <c r="G43" s="449"/>
      <c r="H43" s="449"/>
      <c r="I43" s="315"/>
      <c r="J43" s="291"/>
      <c r="K43" s="292"/>
      <c r="L43" s="316"/>
      <c r="M43" s="303"/>
      <c r="N43" s="304">
        <v>0</v>
      </c>
      <c r="O43" s="279"/>
      <c r="P43" s="399"/>
      <c r="Q43" s="305"/>
      <c r="R43" s="150"/>
      <c r="S43" s="110"/>
      <c r="T43" s="111"/>
      <c r="U43" s="111"/>
      <c r="V43" s="112"/>
      <c r="W43" s="113"/>
      <c r="X43" s="114"/>
      <c r="Y43" s="306"/>
      <c r="Z43" s="112"/>
      <c r="AA43" s="112"/>
      <c r="AB43" s="112"/>
      <c r="AC43" s="111"/>
      <c r="AD43" s="308"/>
      <c r="AH43" s="536"/>
      <c r="AI43" s="304">
        <v>0</v>
      </c>
      <c r="AJ43" s="279"/>
      <c r="AK43" s="399"/>
      <c r="AL43" s="539"/>
      <c r="AM43" s="540">
        <f t="shared" si="1"/>
        <v>0</v>
      </c>
      <c r="AN43" s="541">
        <f t="shared" si="2"/>
        <v>0</v>
      </c>
      <c r="AO43" s="150"/>
      <c r="AP43" s="110"/>
      <c r="AQ43" s="111"/>
      <c r="AR43" s="111"/>
      <c r="AS43" s="112"/>
      <c r="AT43" s="113"/>
      <c r="AU43" s="114"/>
      <c r="AV43" s="306"/>
      <c r="AW43" s="112"/>
      <c r="AX43" s="112"/>
      <c r="AY43" s="112"/>
      <c r="AZ43" s="111"/>
      <c r="BA43" s="308"/>
    </row>
    <row r="44" spans="2:53" s="265" customFormat="1" ht="30" customHeight="1" x14ac:dyDescent="0.45">
      <c r="B44" s="287" t="s">
        <v>98</v>
      </c>
      <c r="C44" s="311" t="s">
        <v>43</v>
      </c>
      <c r="D44" s="679" t="s">
        <v>99</v>
      </c>
      <c r="E44" s="679"/>
      <c r="F44" s="679"/>
      <c r="G44" s="679"/>
      <c r="H44" s="679"/>
      <c r="I44" s="680"/>
      <c r="J44" s="683" t="s">
        <v>100</v>
      </c>
      <c r="K44" s="679"/>
      <c r="L44" s="684"/>
      <c r="M44" s="303">
        <v>14316</v>
      </c>
      <c r="N44" s="304">
        <v>0</v>
      </c>
      <c r="O44" s="279"/>
      <c r="P44" s="399">
        <f>N44</f>
        <v>0</v>
      </c>
      <c r="Q44" s="305">
        <f>M44*P44</f>
        <v>0</v>
      </c>
      <c r="R44" s="150"/>
      <c r="S44" s="110">
        <f>P44</f>
        <v>0</v>
      </c>
      <c r="T44" s="111"/>
      <c r="U44" s="111"/>
      <c r="V44" s="112"/>
      <c r="W44" s="113"/>
      <c r="X44" s="114"/>
      <c r="Y44" s="306"/>
      <c r="Z44" s="112"/>
      <c r="AA44" s="112"/>
      <c r="AB44" s="112"/>
      <c r="AC44" s="111">
        <f>S44</f>
        <v>0</v>
      </c>
      <c r="AD44" s="308">
        <f>S44</f>
        <v>0</v>
      </c>
      <c r="AH44" s="536">
        <v>14316</v>
      </c>
      <c r="AI44" s="304">
        <v>0</v>
      </c>
      <c r="AJ44" s="279"/>
      <c r="AK44" s="399">
        <f>AI44</f>
        <v>0</v>
      </c>
      <c r="AL44" s="539">
        <f>AH44*AK44</f>
        <v>0</v>
      </c>
      <c r="AM44" s="540" t="str">
        <f t="shared" si="1"/>
        <v>02.3.68.5</v>
      </c>
      <c r="AN44" s="541">
        <f t="shared" si="2"/>
        <v>0</v>
      </c>
      <c r="AO44" s="150"/>
      <c r="AP44" s="110">
        <f>AK44</f>
        <v>0</v>
      </c>
      <c r="AQ44" s="111"/>
      <c r="AR44" s="111"/>
      <c r="AS44" s="112"/>
      <c r="AT44" s="113"/>
      <c r="AU44" s="114"/>
      <c r="AV44" s="306"/>
      <c r="AW44" s="112"/>
      <c r="AX44" s="112"/>
      <c r="AY44" s="112"/>
      <c r="AZ44" s="111">
        <f t="shared" ref="AZ44" si="9">AP44</f>
        <v>0</v>
      </c>
      <c r="BA44" s="308">
        <f>AP44</f>
        <v>0</v>
      </c>
    </row>
    <row r="45" spans="2:53" s="265" customFormat="1" ht="30" hidden="1" customHeight="1" x14ac:dyDescent="0.45">
      <c r="B45" s="287"/>
      <c r="C45" s="288"/>
      <c r="D45" s="317"/>
      <c r="E45" s="317"/>
      <c r="F45" s="317"/>
      <c r="G45" s="317"/>
      <c r="H45" s="317"/>
      <c r="I45" s="317"/>
      <c r="J45" s="450"/>
      <c r="K45" s="449"/>
      <c r="L45" s="451"/>
      <c r="M45" s="303"/>
      <c r="N45" s="304">
        <v>0</v>
      </c>
      <c r="O45" s="279"/>
      <c r="P45" s="399"/>
      <c r="Q45" s="305"/>
      <c r="R45" s="150"/>
      <c r="S45" s="110"/>
      <c r="T45" s="111"/>
      <c r="U45" s="111"/>
      <c r="V45" s="112"/>
      <c r="W45" s="113"/>
      <c r="X45" s="114"/>
      <c r="Y45" s="306"/>
      <c r="Z45" s="112"/>
      <c r="AA45" s="112"/>
      <c r="AB45" s="112"/>
      <c r="AC45" s="111"/>
      <c r="AD45" s="308"/>
      <c r="AH45" s="536"/>
      <c r="AI45" s="304">
        <v>0</v>
      </c>
      <c r="AJ45" s="279"/>
      <c r="AK45" s="399"/>
      <c r="AL45" s="539"/>
      <c r="AM45" s="540">
        <f t="shared" si="1"/>
        <v>0</v>
      </c>
      <c r="AN45" s="541">
        <f t="shared" si="2"/>
        <v>0</v>
      </c>
      <c r="AO45" s="150"/>
      <c r="AP45" s="110"/>
      <c r="AQ45" s="111"/>
      <c r="AR45" s="111"/>
      <c r="AS45" s="112"/>
      <c r="AT45" s="113"/>
      <c r="AU45" s="114"/>
      <c r="AV45" s="306"/>
      <c r="AW45" s="112"/>
      <c r="AX45" s="112"/>
      <c r="AY45" s="112"/>
      <c r="AZ45" s="111"/>
      <c r="BA45" s="308"/>
    </row>
    <row r="46" spans="2:53" s="265" customFormat="1" ht="30" customHeight="1" x14ac:dyDescent="0.45">
      <c r="B46" s="287" t="s">
        <v>101</v>
      </c>
      <c r="C46" s="311" t="s">
        <v>43</v>
      </c>
      <c r="D46" s="679" t="s">
        <v>102</v>
      </c>
      <c r="E46" s="679"/>
      <c r="F46" s="679"/>
      <c r="G46" s="679"/>
      <c r="H46" s="679"/>
      <c r="I46" s="680"/>
      <c r="J46" s="683" t="s">
        <v>103</v>
      </c>
      <c r="K46" s="679"/>
      <c r="L46" s="684"/>
      <c r="M46" s="303">
        <v>27050</v>
      </c>
      <c r="N46" s="304">
        <v>0</v>
      </c>
      <c r="O46" s="279"/>
      <c r="P46" s="399">
        <f>N46</f>
        <v>0</v>
      </c>
      <c r="Q46" s="305">
        <f>M46*P46</f>
        <v>0</v>
      </c>
      <c r="R46" s="150"/>
      <c r="S46" s="110">
        <f>P46</f>
        <v>0</v>
      </c>
      <c r="T46" s="111"/>
      <c r="U46" s="111"/>
      <c r="V46" s="112"/>
      <c r="W46" s="113"/>
      <c r="X46" s="114"/>
      <c r="Y46" s="306"/>
      <c r="Z46" s="112"/>
      <c r="AA46" s="112"/>
      <c r="AB46" s="112"/>
      <c r="AC46" s="111">
        <f t="shared" ref="AC46" si="10">S46</f>
        <v>0</v>
      </c>
      <c r="AD46" s="308">
        <f>S46</f>
        <v>0</v>
      </c>
      <c r="AH46" s="536">
        <v>27050</v>
      </c>
      <c r="AI46" s="304">
        <v>0</v>
      </c>
      <c r="AJ46" s="279"/>
      <c r="AK46" s="399">
        <f>AI46</f>
        <v>0</v>
      </c>
      <c r="AL46" s="539">
        <f>AH46*AK46</f>
        <v>0</v>
      </c>
      <c r="AM46" s="540" t="str">
        <f t="shared" si="1"/>
        <v>02.3.68.5</v>
      </c>
      <c r="AN46" s="541">
        <f t="shared" si="2"/>
        <v>0</v>
      </c>
      <c r="AO46" s="150"/>
      <c r="AP46" s="110">
        <f>AK46</f>
        <v>0</v>
      </c>
      <c r="AQ46" s="111"/>
      <c r="AR46" s="111"/>
      <c r="AS46" s="112"/>
      <c r="AT46" s="113"/>
      <c r="AU46" s="114"/>
      <c r="AV46" s="306"/>
      <c r="AW46" s="112"/>
      <c r="AX46" s="112"/>
      <c r="AY46" s="112"/>
      <c r="AZ46" s="111">
        <f t="shared" ref="AZ46" si="11">AP46</f>
        <v>0</v>
      </c>
      <c r="BA46" s="308">
        <f>AP46</f>
        <v>0</v>
      </c>
    </row>
    <row r="47" spans="2:53" s="265" customFormat="1" ht="30" hidden="1" customHeight="1" x14ac:dyDescent="0.45">
      <c r="B47" s="287"/>
      <c r="C47" s="288"/>
      <c r="D47" s="449"/>
      <c r="E47" s="449"/>
      <c r="F47" s="449"/>
      <c r="G47" s="449"/>
      <c r="H47" s="449"/>
      <c r="I47" s="315"/>
      <c r="J47" s="291"/>
      <c r="K47" s="292"/>
      <c r="L47" s="316"/>
      <c r="M47" s="303"/>
      <c r="N47" s="304">
        <v>0</v>
      </c>
      <c r="O47" s="279"/>
      <c r="P47" s="399"/>
      <c r="Q47" s="305"/>
      <c r="R47" s="150"/>
      <c r="S47" s="110"/>
      <c r="T47" s="111"/>
      <c r="U47" s="111"/>
      <c r="V47" s="112"/>
      <c r="W47" s="113"/>
      <c r="X47" s="114"/>
      <c r="Y47" s="306"/>
      <c r="Z47" s="112"/>
      <c r="AA47" s="112"/>
      <c r="AB47" s="112"/>
      <c r="AC47" s="111"/>
      <c r="AD47" s="308"/>
      <c r="AH47" s="536"/>
      <c r="AI47" s="304">
        <v>0</v>
      </c>
      <c r="AJ47" s="279"/>
      <c r="AK47" s="399"/>
      <c r="AL47" s="539"/>
      <c r="AM47" s="540">
        <f t="shared" si="1"/>
        <v>0</v>
      </c>
      <c r="AN47" s="541">
        <f t="shared" si="2"/>
        <v>0</v>
      </c>
      <c r="AO47" s="150"/>
      <c r="AP47" s="110"/>
      <c r="AQ47" s="111"/>
      <c r="AR47" s="111"/>
      <c r="AS47" s="112"/>
      <c r="AT47" s="113"/>
      <c r="AU47" s="114"/>
      <c r="AV47" s="306"/>
      <c r="AW47" s="112"/>
      <c r="AX47" s="112"/>
      <c r="AY47" s="112"/>
      <c r="AZ47" s="111"/>
      <c r="BA47" s="308"/>
    </row>
    <row r="48" spans="2:53" s="265" customFormat="1" ht="30" customHeight="1" x14ac:dyDescent="0.45">
      <c r="B48" s="287" t="s">
        <v>104</v>
      </c>
      <c r="C48" s="311" t="s">
        <v>43</v>
      </c>
      <c r="D48" s="679" t="s">
        <v>105</v>
      </c>
      <c r="E48" s="679"/>
      <c r="F48" s="679"/>
      <c r="G48" s="679"/>
      <c r="H48" s="679"/>
      <c r="I48" s="680"/>
      <c r="J48" s="683" t="s">
        <v>106</v>
      </c>
      <c r="K48" s="679"/>
      <c r="L48" s="684"/>
      <c r="M48" s="303">
        <v>119300</v>
      </c>
      <c r="N48" s="304">
        <v>0</v>
      </c>
      <c r="O48" s="279"/>
      <c r="P48" s="399">
        <f>N48</f>
        <v>0</v>
      </c>
      <c r="Q48" s="305">
        <f>M48*P48</f>
        <v>0</v>
      </c>
      <c r="R48" s="150"/>
      <c r="S48" s="110"/>
      <c r="T48" s="111"/>
      <c r="U48" s="112">
        <f>P48</f>
        <v>0</v>
      </c>
      <c r="V48" s="112"/>
      <c r="W48" s="113"/>
      <c r="X48" s="114"/>
      <c r="Y48" s="306">
        <f>IF($P48&lt;&gt;0,"X",0)</f>
        <v>0</v>
      </c>
      <c r="Z48" s="112">
        <f>IF($P48&lt;&gt;0,"XXX",0)</f>
        <v>0</v>
      </c>
      <c r="AA48" s="112">
        <f>IF($P48&lt;&gt;0,"XXX",0)</f>
        <v>0</v>
      </c>
      <c r="AB48" s="112">
        <f>IF($P48&lt;&gt;0,"XXX",0)</f>
        <v>0</v>
      </c>
      <c r="AC48" s="111"/>
      <c r="AD48" s="308"/>
      <c r="AH48" s="536">
        <v>119300</v>
      </c>
      <c r="AI48" s="304">
        <v>0</v>
      </c>
      <c r="AJ48" s="279"/>
      <c r="AK48" s="399">
        <f>AI48</f>
        <v>0</v>
      </c>
      <c r="AL48" s="539">
        <f>AH48*AK48</f>
        <v>0</v>
      </c>
      <c r="AM48" s="540" t="str">
        <f t="shared" si="1"/>
        <v>02.3.68.5</v>
      </c>
      <c r="AN48" s="541">
        <f t="shared" si="2"/>
        <v>0</v>
      </c>
      <c r="AO48" s="150"/>
      <c r="AP48" s="110"/>
      <c r="AQ48" s="111"/>
      <c r="AR48" s="112">
        <f>AK48</f>
        <v>0</v>
      </c>
      <c r="AS48" s="112"/>
      <c r="AT48" s="113"/>
      <c r="AU48" s="114"/>
      <c r="AV48" s="306">
        <f>IF(AK48&lt;&gt;0,"X",0)</f>
        <v>0</v>
      </c>
      <c r="AW48" s="112">
        <f>IF(AK48&lt;&gt;0,"XXX",0)</f>
        <v>0</v>
      </c>
      <c r="AX48" s="112">
        <f>IF(AK48&lt;&gt;0,"XXX",0)</f>
        <v>0</v>
      </c>
      <c r="AY48" s="112">
        <f>IF(AK48&lt;&gt;0,"XXX",0)</f>
        <v>0</v>
      </c>
      <c r="AZ48" s="111"/>
      <c r="BA48" s="308"/>
    </row>
    <row r="49" spans="2:53" s="265" customFormat="1" ht="30" hidden="1" customHeight="1" x14ac:dyDescent="0.45">
      <c r="B49" s="287"/>
      <c r="C49" s="288"/>
      <c r="D49" s="449"/>
      <c r="E49" s="449"/>
      <c r="F49" s="449"/>
      <c r="G49" s="449"/>
      <c r="H49" s="449"/>
      <c r="I49" s="315"/>
      <c r="J49" s="291"/>
      <c r="K49" s="292"/>
      <c r="L49" s="316"/>
      <c r="M49" s="303"/>
      <c r="N49" s="304">
        <v>0</v>
      </c>
      <c r="O49" s="279"/>
      <c r="P49" s="399"/>
      <c r="Q49" s="305"/>
      <c r="R49" s="150"/>
      <c r="S49" s="110"/>
      <c r="T49" s="111"/>
      <c r="U49" s="111"/>
      <c r="V49" s="112"/>
      <c r="W49" s="113"/>
      <c r="X49" s="114"/>
      <c r="Y49" s="306"/>
      <c r="Z49" s="112"/>
      <c r="AA49" s="112"/>
      <c r="AB49" s="112"/>
      <c r="AC49" s="111"/>
      <c r="AD49" s="308"/>
      <c r="AH49" s="536"/>
      <c r="AI49" s="304">
        <v>0</v>
      </c>
      <c r="AJ49" s="279"/>
      <c r="AK49" s="399"/>
      <c r="AL49" s="539"/>
      <c r="AM49" s="540">
        <f t="shared" si="1"/>
        <v>0</v>
      </c>
      <c r="AN49" s="541">
        <f t="shared" si="2"/>
        <v>0</v>
      </c>
      <c r="AO49" s="150"/>
      <c r="AP49" s="110"/>
      <c r="AQ49" s="111"/>
      <c r="AR49" s="111"/>
      <c r="AS49" s="112"/>
      <c r="AT49" s="113"/>
      <c r="AU49" s="114"/>
      <c r="AV49" s="306"/>
      <c r="AW49" s="112"/>
      <c r="AX49" s="112"/>
      <c r="AY49" s="112"/>
      <c r="AZ49" s="111"/>
      <c r="BA49" s="308"/>
    </row>
    <row r="50" spans="2:53" s="265" customFormat="1" ht="30" customHeight="1" x14ac:dyDescent="0.45">
      <c r="B50" s="287" t="s">
        <v>107</v>
      </c>
      <c r="C50" s="311" t="s">
        <v>43</v>
      </c>
      <c r="D50" s="677" t="s">
        <v>60</v>
      </c>
      <c r="E50" s="677"/>
      <c r="F50" s="677"/>
      <c r="G50" s="677"/>
      <c r="H50" s="677"/>
      <c r="I50" s="678"/>
      <c r="J50" s="683" t="s">
        <v>108</v>
      </c>
      <c r="K50" s="679"/>
      <c r="L50" s="684"/>
      <c r="M50" s="303">
        <v>128000</v>
      </c>
      <c r="N50" s="304">
        <v>0</v>
      </c>
      <c r="O50" s="279"/>
      <c r="P50" s="400">
        <f>M50*N50</f>
        <v>0</v>
      </c>
      <c r="Q50" s="305">
        <f>M50*N50</f>
        <v>0</v>
      </c>
      <c r="R50" s="150"/>
      <c r="S50" s="110"/>
      <c r="T50" s="111"/>
      <c r="U50" s="111"/>
      <c r="V50" s="111">
        <f>N50</f>
        <v>0</v>
      </c>
      <c r="W50" s="113"/>
      <c r="X50" s="114"/>
      <c r="Y50" s="306">
        <f>IF($P50&lt;&gt;0,"X",0)</f>
        <v>0</v>
      </c>
      <c r="Z50" s="112">
        <f>IF($P50&lt;&gt;0,"XXX",0)</f>
        <v>0</v>
      </c>
      <c r="AA50" s="112">
        <f>IF($P50&lt;&gt;0,"XXX",0)</f>
        <v>0</v>
      </c>
      <c r="AB50" s="112">
        <f>IF($P50&lt;&gt;0,"XXX",0)</f>
        <v>0</v>
      </c>
      <c r="AC50" s="111"/>
      <c r="AD50" s="308"/>
      <c r="AH50" s="536">
        <v>128000</v>
      </c>
      <c r="AI50" s="304">
        <v>0</v>
      </c>
      <c r="AJ50" s="279"/>
      <c r="AK50" s="400">
        <f>AH50*AI50</f>
        <v>0</v>
      </c>
      <c r="AL50" s="539">
        <f>AH50*AI50</f>
        <v>0</v>
      </c>
      <c r="AM50" s="540" t="str">
        <f t="shared" si="1"/>
        <v>02.3.68.5</v>
      </c>
      <c r="AN50" s="541">
        <f t="shared" si="2"/>
        <v>0</v>
      </c>
      <c r="AO50" s="150"/>
      <c r="AP50" s="110"/>
      <c r="AQ50" s="111"/>
      <c r="AR50" s="111"/>
      <c r="AS50" s="111">
        <f>AI50</f>
        <v>0</v>
      </c>
      <c r="AT50" s="113"/>
      <c r="AU50" s="114"/>
      <c r="AV50" s="306">
        <f t="shared" ref="AV50:AV56" si="12">IF(AK50&lt;&gt;0,"X",0)</f>
        <v>0</v>
      </c>
      <c r="AW50" s="112">
        <f t="shared" ref="AW50:AW56" si="13">IF(AK50&lt;&gt;0,"XXX",0)</f>
        <v>0</v>
      </c>
      <c r="AX50" s="112">
        <f t="shared" ref="AX50:AX56" si="14">IF(AK50&lt;&gt;0,"XXX",0)</f>
        <v>0</v>
      </c>
      <c r="AY50" s="112">
        <f t="shared" ref="AY50:AY56" si="15">IF(AK50&lt;&gt;0,"XXX",0)</f>
        <v>0</v>
      </c>
      <c r="AZ50" s="111"/>
      <c r="BA50" s="308"/>
    </row>
    <row r="51" spans="2:53" s="265" customFormat="1" ht="30" hidden="1" customHeight="1" x14ac:dyDescent="0.45">
      <c r="B51" s="287" t="s">
        <v>107</v>
      </c>
      <c r="C51" s="311" t="s">
        <v>43</v>
      </c>
      <c r="D51" s="677" t="s">
        <v>60</v>
      </c>
      <c r="E51" s="677"/>
      <c r="F51" s="677"/>
      <c r="G51" s="677"/>
      <c r="H51" s="677"/>
      <c r="I51" s="678"/>
      <c r="J51" s="683" t="s">
        <v>108</v>
      </c>
      <c r="K51" s="679"/>
      <c r="L51" s="684"/>
      <c r="M51" s="303">
        <f t="shared" ref="M51:M55" si="16">IF(D51="",0,LEFT(RIGHT(D51,8),2)*2000)</f>
        <v>128000</v>
      </c>
      <c r="N51" s="304">
        <v>0</v>
      </c>
      <c r="O51" s="279"/>
      <c r="P51" s="400">
        <f t="shared" ref="P51:P56" si="17">M51*N51</f>
        <v>0</v>
      </c>
      <c r="Q51" s="305">
        <f t="shared" ref="Q51:Q56" si="18">M51*N51</f>
        <v>0</v>
      </c>
      <c r="R51" s="150"/>
      <c r="S51" s="110"/>
      <c r="T51" s="111"/>
      <c r="U51" s="111"/>
      <c r="V51" s="111">
        <f t="shared" ref="V51:V55" si="19">P51/128000</f>
        <v>0</v>
      </c>
      <c r="W51" s="113"/>
      <c r="X51" s="114"/>
      <c r="Y51" s="306">
        <f t="shared" ref="Y51:Y56" si="20">IF($P51&lt;&gt;0,"X",0)</f>
        <v>0</v>
      </c>
      <c r="Z51" s="112">
        <f t="shared" ref="Z51:AB56" si="21">IF($P51&lt;&gt;0,"XXX",0)</f>
        <v>0</v>
      </c>
      <c r="AA51" s="112">
        <f t="shared" si="21"/>
        <v>0</v>
      </c>
      <c r="AB51" s="112">
        <f t="shared" si="21"/>
        <v>0</v>
      </c>
      <c r="AC51" s="307"/>
      <c r="AD51" s="308"/>
      <c r="AH51" s="536">
        <f t="shared" ref="AH51" si="22">IF(Y51="",0,LEFT(RIGHT(Y51,8),2)*2000)</f>
        <v>0</v>
      </c>
      <c r="AI51" s="304">
        <v>0</v>
      </c>
      <c r="AJ51" s="279"/>
      <c r="AK51" s="400">
        <f t="shared" ref="AK51:AK56" si="23">AH51*AI51</f>
        <v>0</v>
      </c>
      <c r="AL51" s="539">
        <f t="shared" ref="AL51:AL56" si="24">AH51*AI51</f>
        <v>0</v>
      </c>
      <c r="AM51" s="540" t="str">
        <f t="shared" si="1"/>
        <v>02.3.68.5</v>
      </c>
      <c r="AN51" s="541">
        <f t="shared" si="2"/>
        <v>0</v>
      </c>
      <c r="AO51" s="150"/>
      <c r="AP51" s="110"/>
      <c r="AQ51" s="111"/>
      <c r="AR51" s="111"/>
      <c r="AS51" s="111">
        <f t="shared" ref="AS51" si="25">AK51/128000</f>
        <v>0</v>
      </c>
      <c r="AT51" s="113"/>
      <c r="AU51" s="114"/>
      <c r="AV51" s="306">
        <f t="shared" si="12"/>
        <v>0</v>
      </c>
      <c r="AW51" s="112">
        <f t="shared" si="13"/>
        <v>0</v>
      </c>
      <c r="AX51" s="112">
        <f t="shared" si="14"/>
        <v>0</v>
      </c>
      <c r="AY51" s="112">
        <f t="shared" si="15"/>
        <v>0</v>
      </c>
      <c r="AZ51" s="307"/>
      <c r="BA51" s="308"/>
    </row>
    <row r="52" spans="2:53" s="265" customFormat="1" ht="30" customHeight="1" x14ac:dyDescent="0.45">
      <c r="B52" s="334" t="s">
        <v>107</v>
      </c>
      <c r="C52" s="311" t="s">
        <v>43</v>
      </c>
      <c r="D52" s="677" t="s">
        <v>61</v>
      </c>
      <c r="E52" s="677"/>
      <c r="F52" s="677"/>
      <c r="G52" s="677"/>
      <c r="H52" s="677"/>
      <c r="I52" s="678"/>
      <c r="J52" s="683" t="s">
        <v>108</v>
      </c>
      <c r="K52" s="679"/>
      <c r="L52" s="684"/>
      <c r="M52" s="303">
        <v>96000</v>
      </c>
      <c r="N52" s="304">
        <v>0</v>
      </c>
      <c r="O52" s="279"/>
      <c r="P52" s="400">
        <f>M52*N52</f>
        <v>0</v>
      </c>
      <c r="Q52" s="305">
        <f t="shared" si="18"/>
        <v>0</v>
      </c>
      <c r="R52" s="150"/>
      <c r="S52" s="110"/>
      <c r="T52" s="111"/>
      <c r="U52" s="111"/>
      <c r="V52" s="111">
        <f>N52*0.75</f>
        <v>0</v>
      </c>
      <c r="W52" s="113"/>
      <c r="X52" s="114"/>
      <c r="Y52" s="306">
        <f t="shared" si="20"/>
        <v>0</v>
      </c>
      <c r="Z52" s="112">
        <f t="shared" si="21"/>
        <v>0</v>
      </c>
      <c r="AA52" s="112">
        <f t="shared" si="21"/>
        <v>0</v>
      </c>
      <c r="AB52" s="112">
        <f t="shared" si="21"/>
        <v>0</v>
      </c>
      <c r="AC52" s="307"/>
      <c r="AD52" s="308"/>
      <c r="AH52" s="536">
        <v>96000</v>
      </c>
      <c r="AI52" s="304">
        <v>0</v>
      </c>
      <c r="AJ52" s="279"/>
      <c r="AK52" s="400">
        <f>AH52*AI52</f>
        <v>0</v>
      </c>
      <c r="AL52" s="539">
        <f t="shared" si="24"/>
        <v>0</v>
      </c>
      <c r="AM52" s="540" t="str">
        <f t="shared" si="1"/>
        <v>02.3.68.5</v>
      </c>
      <c r="AN52" s="541">
        <f t="shared" si="2"/>
        <v>0</v>
      </c>
      <c r="AO52" s="150"/>
      <c r="AP52" s="110"/>
      <c r="AQ52" s="111"/>
      <c r="AR52" s="111"/>
      <c r="AS52" s="111">
        <f>AI52*0.75</f>
        <v>0</v>
      </c>
      <c r="AT52" s="113"/>
      <c r="AU52" s="114"/>
      <c r="AV52" s="306">
        <f t="shared" si="12"/>
        <v>0</v>
      </c>
      <c r="AW52" s="112">
        <f t="shared" si="13"/>
        <v>0</v>
      </c>
      <c r="AX52" s="112">
        <f t="shared" si="14"/>
        <v>0</v>
      </c>
      <c r="AY52" s="112">
        <f t="shared" si="15"/>
        <v>0</v>
      </c>
      <c r="AZ52" s="307"/>
      <c r="BA52" s="308"/>
    </row>
    <row r="53" spans="2:53" s="265" customFormat="1" ht="30" hidden="1" customHeight="1" x14ac:dyDescent="0.45">
      <c r="B53" s="334" t="s">
        <v>107</v>
      </c>
      <c r="C53" s="311" t="s">
        <v>43</v>
      </c>
      <c r="D53" s="677" t="s">
        <v>60</v>
      </c>
      <c r="E53" s="677"/>
      <c r="F53" s="677"/>
      <c r="G53" s="677"/>
      <c r="H53" s="677"/>
      <c r="I53" s="678"/>
      <c r="J53" s="683" t="s">
        <v>108</v>
      </c>
      <c r="K53" s="679"/>
      <c r="L53" s="684"/>
      <c r="M53" s="303">
        <f t="shared" si="16"/>
        <v>128000</v>
      </c>
      <c r="N53" s="304">
        <v>0</v>
      </c>
      <c r="O53" s="279"/>
      <c r="P53" s="400">
        <f t="shared" si="17"/>
        <v>0</v>
      </c>
      <c r="Q53" s="305">
        <f t="shared" si="18"/>
        <v>0</v>
      </c>
      <c r="R53" s="150"/>
      <c r="S53" s="110"/>
      <c r="T53" s="111"/>
      <c r="U53" s="111"/>
      <c r="V53" s="111">
        <f t="shared" si="19"/>
        <v>0</v>
      </c>
      <c r="W53" s="113"/>
      <c r="X53" s="114"/>
      <c r="Y53" s="306">
        <f t="shared" si="20"/>
        <v>0</v>
      </c>
      <c r="Z53" s="112">
        <f t="shared" si="21"/>
        <v>0</v>
      </c>
      <c r="AA53" s="112">
        <f t="shared" si="21"/>
        <v>0</v>
      </c>
      <c r="AB53" s="112">
        <f t="shared" si="21"/>
        <v>0</v>
      </c>
      <c r="AC53" s="307"/>
      <c r="AD53" s="308"/>
      <c r="AH53" s="536">
        <f t="shared" ref="AH53" si="26">IF(Y53="",0,LEFT(RIGHT(Y53,8),2)*2000)</f>
        <v>0</v>
      </c>
      <c r="AI53" s="304">
        <v>0</v>
      </c>
      <c r="AJ53" s="279"/>
      <c r="AK53" s="400">
        <f t="shared" si="23"/>
        <v>0</v>
      </c>
      <c r="AL53" s="539">
        <f t="shared" si="24"/>
        <v>0</v>
      </c>
      <c r="AM53" s="540" t="str">
        <f t="shared" si="1"/>
        <v>02.3.68.5</v>
      </c>
      <c r="AN53" s="541">
        <f t="shared" si="2"/>
        <v>0</v>
      </c>
      <c r="AO53" s="150"/>
      <c r="AP53" s="110"/>
      <c r="AQ53" s="111"/>
      <c r="AR53" s="111"/>
      <c r="AS53" s="111">
        <f t="shared" ref="AS53" si="27">AK53/128000</f>
        <v>0</v>
      </c>
      <c r="AT53" s="113"/>
      <c r="AU53" s="114"/>
      <c r="AV53" s="306">
        <f t="shared" si="12"/>
        <v>0</v>
      </c>
      <c r="AW53" s="112">
        <f t="shared" si="13"/>
        <v>0</v>
      </c>
      <c r="AX53" s="112">
        <f t="shared" si="14"/>
        <v>0</v>
      </c>
      <c r="AY53" s="112">
        <f t="shared" si="15"/>
        <v>0</v>
      </c>
      <c r="AZ53" s="307"/>
      <c r="BA53" s="308"/>
    </row>
    <row r="54" spans="2:53" s="265" customFormat="1" ht="30" customHeight="1" x14ac:dyDescent="0.45">
      <c r="B54" s="334" t="s">
        <v>107</v>
      </c>
      <c r="C54" s="311" t="s">
        <v>43</v>
      </c>
      <c r="D54" s="677" t="s">
        <v>62</v>
      </c>
      <c r="E54" s="677"/>
      <c r="F54" s="677"/>
      <c r="G54" s="677"/>
      <c r="H54" s="677"/>
      <c r="I54" s="678"/>
      <c r="J54" s="683" t="s">
        <v>108</v>
      </c>
      <c r="K54" s="679"/>
      <c r="L54" s="684"/>
      <c r="M54" s="303">
        <v>64000</v>
      </c>
      <c r="N54" s="304">
        <v>0</v>
      </c>
      <c r="O54" s="279"/>
      <c r="P54" s="400">
        <f t="shared" si="17"/>
        <v>0</v>
      </c>
      <c r="Q54" s="305">
        <f t="shared" si="18"/>
        <v>0</v>
      </c>
      <c r="R54" s="150"/>
      <c r="S54" s="110"/>
      <c r="T54" s="111"/>
      <c r="U54" s="111"/>
      <c r="V54" s="111">
        <f>N54*0.5</f>
        <v>0</v>
      </c>
      <c r="W54" s="113"/>
      <c r="X54" s="114"/>
      <c r="Y54" s="306">
        <f t="shared" si="20"/>
        <v>0</v>
      </c>
      <c r="Z54" s="112">
        <f t="shared" si="21"/>
        <v>0</v>
      </c>
      <c r="AA54" s="112">
        <f t="shared" si="21"/>
        <v>0</v>
      </c>
      <c r="AB54" s="112">
        <f t="shared" si="21"/>
        <v>0</v>
      </c>
      <c r="AC54" s="307"/>
      <c r="AD54" s="308"/>
      <c r="AH54" s="536">
        <v>64000</v>
      </c>
      <c r="AI54" s="304">
        <v>0</v>
      </c>
      <c r="AJ54" s="279"/>
      <c r="AK54" s="400">
        <f t="shared" si="23"/>
        <v>0</v>
      </c>
      <c r="AL54" s="539">
        <f t="shared" si="24"/>
        <v>0</v>
      </c>
      <c r="AM54" s="540" t="str">
        <f t="shared" si="1"/>
        <v>02.3.68.5</v>
      </c>
      <c r="AN54" s="541">
        <f t="shared" si="2"/>
        <v>0</v>
      </c>
      <c r="AO54" s="150"/>
      <c r="AP54" s="110"/>
      <c r="AQ54" s="111"/>
      <c r="AR54" s="111"/>
      <c r="AS54" s="111">
        <f>AI54*0.5</f>
        <v>0</v>
      </c>
      <c r="AT54" s="113"/>
      <c r="AU54" s="114"/>
      <c r="AV54" s="306">
        <f t="shared" si="12"/>
        <v>0</v>
      </c>
      <c r="AW54" s="112">
        <f t="shared" si="13"/>
        <v>0</v>
      </c>
      <c r="AX54" s="112">
        <f t="shared" si="14"/>
        <v>0</v>
      </c>
      <c r="AY54" s="112">
        <f t="shared" si="15"/>
        <v>0</v>
      </c>
      <c r="AZ54" s="307"/>
      <c r="BA54" s="308"/>
    </row>
    <row r="55" spans="2:53" s="265" customFormat="1" ht="30" hidden="1" customHeight="1" x14ac:dyDescent="0.45">
      <c r="B55" s="334" t="s">
        <v>107</v>
      </c>
      <c r="C55" s="311" t="s">
        <v>43</v>
      </c>
      <c r="D55" s="677" t="s">
        <v>60</v>
      </c>
      <c r="E55" s="677"/>
      <c r="F55" s="677"/>
      <c r="G55" s="677"/>
      <c r="H55" s="677"/>
      <c r="I55" s="678"/>
      <c r="J55" s="683" t="s">
        <v>108</v>
      </c>
      <c r="K55" s="679"/>
      <c r="L55" s="684"/>
      <c r="M55" s="303">
        <f t="shared" si="16"/>
        <v>128000</v>
      </c>
      <c r="N55" s="304">
        <v>0</v>
      </c>
      <c r="O55" s="279"/>
      <c r="P55" s="400">
        <f t="shared" si="17"/>
        <v>0</v>
      </c>
      <c r="Q55" s="305">
        <f t="shared" si="18"/>
        <v>0</v>
      </c>
      <c r="R55" s="150"/>
      <c r="S55" s="110"/>
      <c r="T55" s="111"/>
      <c r="U55" s="111"/>
      <c r="V55" s="111">
        <f t="shared" si="19"/>
        <v>0</v>
      </c>
      <c r="W55" s="113"/>
      <c r="X55" s="114"/>
      <c r="Y55" s="306">
        <f t="shared" si="20"/>
        <v>0</v>
      </c>
      <c r="Z55" s="112">
        <f t="shared" si="21"/>
        <v>0</v>
      </c>
      <c r="AA55" s="112">
        <f t="shared" si="21"/>
        <v>0</v>
      </c>
      <c r="AB55" s="112">
        <f t="shared" si="21"/>
        <v>0</v>
      </c>
      <c r="AC55" s="307"/>
      <c r="AD55" s="308"/>
      <c r="AH55" s="536">
        <f t="shared" ref="AH55" si="28">IF(Y55="",0,LEFT(RIGHT(Y55,8),2)*2000)</f>
        <v>0</v>
      </c>
      <c r="AI55" s="304">
        <v>0</v>
      </c>
      <c r="AJ55" s="279"/>
      <c r="AK55" s="400">
        <f t="shared" si="23"/>
        <v>0</v>
      </c>
      <c r="AL55" s="539">
        <f t="shared" si="24"/>
        <v>0</v>
      </c>
      <c r="AM55" s="540" t="str">
        <f t="shared" si="1"/>
        <v>02.3.68.5</v>
      </c>
      <c r="AN55" s="541">
        <f t="shared" si="2"/>
        <v>0</v>
      </c>
      <c r="AO55" s="150"/>
      <c r="AP55" s="110"/>
      <c r="AQ55" s="111"/>
      <c r="AR55" s="111"/>
      <c r="AS55" s="111">
        <f t="shared" ref="AS55" si="29">AK55/128000</f>
        <v>0</v>
      </c>
      <c r="AT55" s="113"/>
      <c r="AU55" s="114"/>
      <c r="AV55" s="306">
        <f t="shared" si="12"/>
        <v>0</v>
      </c>
      <c r="AW55" s="112">
        <f t="shared" si="13"/>
        <v>0</v>
      </c>
      <c r="AX55" s="112">
        <f t="shared" si="14"/>
        <v>0</v>
      </c>
      <c r="AY55" s="112">
        <f t="shared" si="15"/>
        <v>0</v>
      </c>
      <c r="AZ55" s="307"/>
      <c r="BA55" s="308"/>
    </row>
    <row r="56" spans="2:53" s="265" customFormat="1" ht="30" customHeight="1" x14ac:dyDescent="0.45">
      <c r="B56" s="334" t="s">
        <v>107</v>
      </c>
      <c r="C56" s="311" t="s">
        <v>43</v>
      </c>
      <c r="D56" s="677" t="s">
        <v>63</v>
      </c>
      <c r="E56" s="677"/>
      <c r="F56" s="677"/>
      <c r="G56" s="677"/>
      <c r="H56" s="677"/>
      <c r="I56" s="678"/>
      <c r="J56" s="683" t="s">
        <v>108</v>
      </c>
      <c r="K56" s="679"/>
      <c r="L56" s="684"/>
      <c r="M56" s="303">
        <v>32000</v>
      </c>
      <c r="N56" s="304">
        <v>0</v>
      </c>
      <c r="O56" s="279"/>
      <c r="P56" s="400">
        <f t="shared" si="17"/>
        <v>0</v>
      </c>
      <c r="Q56" s="305">
        <f t="shared" si="18"/>
        <v>0</v>
      </c>
      <c r="R56" s="150"/>
      <c r="S56" s="110"/>
      <c r="T56" s="111"/>
      <c r="U56" s="111"/>
      <c r="V56" s="111">
        <f>N56*0.25</f>
        <v>0</v>
      </c>
      <c r="W56" s="113"/>
      <c r="X56" s="114"/>
      <c r="Y56" s="306">
        <f t="shared" si="20"/>
        <v>0</v>
      </c>
      <c r="Z56" s="112">
        <f t="shared" si="21"/>
        <v>0</v>
      </c>
      <c r="AA56" s="112">
        <f t="shared" si="21"/>
        <v>0</v>
      </c>
      <c r="AB56" s="112">
        <f t="shared" si="21"/>
        <v>0</v>
      </c>
      <c r="AC56" s="307"/>
      <c r="AD56" s="308"/>
      <c r="AH56" s="536">
        <v>32000</v>
      </c>
      <c r="AI56" s="304">
        <v>0</v>
      </c>
      <c r="AJ56" s="279"/>
      <c r="AK56" s="400">
        <f t="shared" si="23"/>
        <v>0</v>
      </c>
      <c r="AL56" s="539">
        <f t="shared" si="24"/>
        <v>0</v>
      </c>
      <c r="AM56" s="540" t="str">
        <f t="shared" si="1"/>
        <v>02.3.68.5</v>
      </c>
      <c r="AN56" s="541">
        <f t="shared" si="2"/>
        <v>0</v>
      </c>
      <c r="AO56" s="150"/>
      <c r="AP56" s="110"/>
      <c r="AQ56" s="111"/>
      <c r="AR56" s="111"/>
      <c r="AS56" s="111">
        <f>AI56*0.25</f>
        <v>0</v>
      </c>
      <c r="AT56" s="113"/>
      <c r="AU56" s="114"/>
      <c r="AV56" s="306">
        <f t="shared" si="12"/>
        <v>0</v>
      </c>
      <c r="AW56" s="112">
        <f t="shared" si="13"/>
        <v>0</v>
      </c>
      <c r="AX56" s="112">
        <f t="shared" si="14"/>
        <v>0</v>
      </c>
      <c r="AY56" s="112">
        <f t="shared" si="15"/>
        <v>0</v>
      </c>
      <c r="AZ56" s="307"/>
      <c r="BA56" s="308"/>
    </row>
    <row r="57" spans="2:53" s="265" customFormat="1" ht="30" hidden="1" customHeight="1" x14ac:dyDescent="0.45">
      <c r="B57" s="287"/>
      <c r="C57" s="288"/>
      <c r="D57" s="449"/>
      <c r="E57" s="449"/>
      <c r="F57" s="449"/>
      <c r="G57" s="449"/>
      <c r="H57" s="449"/>
      <c r="I57" s="315"/>
      <c r="J57" s="291"/>
      <c r="K57" s="292"/>
      <c r="L57" s="316"/>
      <c r="M57" s="303"/>
      <c r="N57" s="304">
        <v>0</v>
      </c>
      <c r="O57" s="279"/>
      <c r="P57" s="399"/>
      <c r="Q57" s="305"/>
      <c r="R57" s="150"/>
      <c r="S57" s="110"/>
      <c r="T57" s="111"/>
      <c r="U57" s="111"/>
      <c r="V57" s="112"/>
      <c r="W57" s="113"/>
      <c r="X57" s="114"/>
      <c r="Y57" s="306"/>
      <c r="Z57" s="112"/>
      <c r="AA57" s="112"/>
      <c r="AB57" s="112"/>
      <c r="AC57" s="307"/>
      <c r="AD57" s="308"/>
      <c r="AH57" s="536"/>
      <c r="AI57" s="304">
        <v>0</v>
      </c>
      <c r="AJ57" s="279"/>
      <c r="AK57" s="399"/>
      <c r="AL57" s="539"/>
      <c r="AM57" s="540">
        <f t="shared" si="1"/>
        <v>0</v>
      </c>
      <c r="AN57" s="541">
        <f t="shared" si="2"/>
        <v>0</v>
      </c>
      <c r="AO57" s="150"/>
      <c r="AP57" s="110"/>
      <c r="AQ57" s="111"/>
      <c r="AR57" s="111"/>
      <c r="AS57" s="112"/>
      <c r="AT57" s="113"/>
      <c r="AU57" s="114"/>
      <c r="AV57" s="306"/>
      <c r="AW57" s="112"/>
      <c r="AX57" s="112"/>
      <c r="AY57" s="112"/>
      <c r="AZ57" s="307"/>
      <c r="BA57" s="308"/>
    </row>
    <row r="58" spans="2:53" s="265" customFormat="1" ht="30" customHeight="1" x14ac:dyDescent="0.45">
      <c r="B58" s="287" t="s">
        <v>109</v>
      </c>
      <c r="C58" s="302" t="s">
        <v>53</v>
      </c>
      <c r="D58" s="679" t="s">
        <v>110</v>
      </c>
      <c r="E58" s="679"/>
      <c r="F58" s="679"/>
      <c r="G58" s="679"/>
      <c r="H58" s="679"/>
      <c r="I58" s="680"/>
      <c r="J58" s="683" t="s">
        <v>56</v>
      </c>
      <c r="K58" s="679"/>
      <c r="L58" s="684"/>
      <c r="M58" s="303">
        <v>19143</v>
      </c>
      <c r="N58" s="304">
        <v>0</v>
      </c>
      <c r="O58" s="279"/>
      <c r="P58" s="399">
        <f>N58</f>
        <v>0</v>
      </c>
      <c r="Q58" s="305">
        <f>M58*P58</f>
        <v>0</v>
      </c>
      <c r="R58" s="150"/>
      <c r="S58" s="110"/>
      <c r="T58" s="111"/>
      <c r="U58" s="111"/>
      <c r="V58" s="112"/>
      <c r="W58" s="113">
        <f>P58</f>
        <v>0</v>
      </c>
      <c r="X58" s="114"/>
      <c r="Y58" s="306">
        <f>IF($P58&lt;&gt;0,"X",0)</f>
        <v>0</v>
      </c>
      <c r="Z58" s="112">
        <f>IF($P58&lt;&gt;0,"XXX",0)</f>
        <v>0</v>
      </c>
      <c r="AA58" s="112">
        <f>IF($P58&lt;&gt;0,"XXX",0)</f>
        <v>0</v>
      </c>
      <c r="AB58" s="112">
        <f>IF($P58&lt;&gt;0,"XXX",0)</f>
        <v>0</v>
      </c>
      <c r="AC58" s="111"/>
      <c r="AD58" s="308"/>
      <c r="AH58" s="536">
        <v>19143</v>
      </c>
      <c r="AI58" s="304">
        <v>0</v>
      </c>
      <c r="AJ58" s="279"/>
      <c r="AK58" s="399">
        <f>AI58</f>
        <v>0</v>
      </c>
      <c r="AL58" s="539">
        <f>AH58*AK58</f>
        <v>0</v>
      </c>
      <c r="AM58" s="540" t="str">
        <f t="shared" si="1"/>
        <v>02.3.68.2</v>
      </c>
      <c r="AN58" s="541">
        <f t="shared" si="2"/>
        <v>0</v>
      </c>
      <c r="AO58" s="150"/>
      <c r="AP58" s="110"/>
      <c r="AQ58" s="111"/>
      <c r="AR58" s="111"/>
      <c r="AS58" s="112"/>
      <c r="AT58" s="113">
        <f>AK58</f>
        <v>0</v>
      </c>
      <c r="AU58" s="114"/>
      <c r="AV58" s="306">
        <f>IF(AK58&lt;&gt;0,"X",0)</f>
        <v>0</v>
      </c>
      <c r="AW58" s="112">
        <f>IF(AK58&lt;&gt;0,"XXX",0)</f>
        <v>0</v>
      </c>
      <c r="AX58" s="112">
        <f>IF(AK58&lt;&gt;0,"XXX",0)</f>
        <v>0</v>
      </c>
      <c r="AY58" s="112">
        <f>IF(AK58&lt;&gt;0,"XXX",0)</f>
        <v>0</v>
      </c>
      <c r="AZ58" s="111"/>
      <c r="BA58" s="308"/>
    </row>
    <row r="59" spans="2:53" s="265" customFormat="1" ht="30" hidden="1" customHeight="1" x14ac:dyDescent="0.45">
      <c r="B59" s="287"/>
      <c r="C59" s="288"/>
      <c r="D59" s="449"/>
      <c r="E59" s="449"/>
      <c r="F59" s="449"/>
      <c r="G59" s="449"/>
      <c r="H59" s="449"/>
      <c r="I59" s="315"/>
      <c r="J59" s="318"/>
      <c r="K59" s="319"/>
      <c r="L59" s="320"/>
      <c r="M59" s="303"/>
      <c r="N59" s="304">
        <v>0</v>
      </c>
      <c r="O59" s="279"/>
      <c r="P59" s="399"/>
      <c r="Q59" s="305"/>
      <c r="R59" s="150"/>
      <c r="S59" s="110"/>
      <c r="T59" s="111"/>
      <c r="U59" s="111"/>
      <c r="V59" s="112"/>
      <c r="W59" s="113"/>
      <c r="X59" s="114"/>
      <c r="Y59" s="306"/>
      <c r="Z59" s="112"/>
      <c r="AA59" s="112"/>
      <c r="AB59" s="112"/>
      <c r="AC59" s="111"/>
      <c r="AD59" s="308"/>
      <c r="AH59" s="536"/>
      <c r="AI59" s="304">
        <v>0</v>
      </c>
      <c r="AJ59" s="279"/>
      <c r="AK59" s="399"/>
      <c r="AL59" s="539"/>
      <c r="AM59" s="540">
        <f t="shared" si="1"/>
        <v>0</v>
      </c>
      <c r="AN59" s="541">
        <f t="shared" si="2"/>
        <v>0</v>
      </c>
      <c r="AO59" s="150"/>
      <c r="AP59" s="110"/>
      <c r="AQ59" s="111"/>
      <c r="AR59" s="111"/>
      <c r="AS59" s="112"/>
      <c r="AT59" s="113"/>
      <c r="AU59" s="114"/>
      <c r="AV59" s="306"/>
      <c r="AW59" s="112"/>
      <c r="AX59" s="112"/>
      <c r="AY59" s="112"/>
      <c r="AZ59" s="111"/>
      <c r="BA59" s="308"/>
    </row>
    <row r="60" spans="2:53" s="265" customFormat="1" ht="30" customHeight="1" x14ac:dyDescent="0.45">
      <c r="B60" s="287" t="s">
        <v>111</v>
      </c>
      <c r="C60" s="302" t="s">
        <v>53</v>
      </c>
      <c r="D60" s="679" t="s">
        <v>112</v>
      </c>
      <c r="E60" s="679"/>
      <c r="F60" s="679"/>
      <c r="G60" s="679"/>
      <c r="H60" s="679"/>
      <c r="I60" s="680"/>
      <c r="J60" s="683" t="s">
        <v>57</v>
      </c>
      <c r="K60" s="679"/>
      <c r="L60" s="684"/>
      <c r="M60" s="303">
        <v>9571</v>
      </c>
      <c r="N60" s="304">
        <v>0</v>
      </c>
      <c r="O60" s="279"/>
      <c r="P60" s="399">
        <f>N60</f>
        <v>0</v>
      </c>
      <c r="Q60" s="305">
        <f>M60*P60</f>
        <v>0</v>
      </c>
      <c r="R60" s="150"/>
      <c r="S60" s="110"/>
      <c r="T60" s="111"/>
      <c r="U60" s="111"/>
      <c r="V60" s="112"/>
      <c r="W60" s="113">
        <f>P60</f>
        <v>0</v>
      </c>
      <c r="X60" s="114"/>
      <c r="Y60" s="306">
        <f>IF($P60&lt;&gt;0,"X",0)</f>
        <v>0</v>
      </c>
      <c r="Z60" s="112">
        <f>IF($P60&lt;&gt;0,"XXX",0)</f>
        <v>0</v>
      </c>
      <c r="AA60" s="112">
        <f>IF($P60&lt;&gt;0,"XXX",0)</f>
        <v>0</v>
      </c>
      <c r="AB60" s="112">
        <f>IF($P60&lt;&gt;0,"XXX",0)</f>
        <v>0</v>
      </c>
      <c r="AC60" s="111"/>
      <c r="AD60" s="308"/>
      <c r="AH60" s="536">
        <v>9571</v>
      </c>
      <c r="AI60" s="304">
        <v>0</v>
      </c>
      <c r="AJ60" s="279"/>
      <c r="AK60" s="399">
        <f>AI60</f>
        <v>0</v>
      </c>
      <c r="AL60" s="539">
        <f>AH60*AK60</f>
        <v>0</v>
      </c>
      <c r="AM60" s="540" t="str">
        <f t="shared" si="1"/>
        <v>02.3.68.2</v>
      </c>
      <c r="AN60" s="541">
        <f t="shared" si="2"/>
        <v>0</v>
      </c>
      <c r="AO60" s="150"/>
      <c r="AP60" s="110"/>
      <c r="AQ60" s="111"/>
      <c r="AR60" s="111"/>
      <c r="AS60" s="112"/>
      <c r="AT60" s="113">
        <f>AK60</f>
        <v>0</v>
      </c>
      <c r="AU60" s="114"/>
      <c r="AV60" s="306">
        <f>IF(AK60&lt;&gt;0,"X",0)</f>
        <v>0</v>
      </c>
      <c r="AW60" s="112">
        <f>IF(AK60&lt;&gt;0,"XXX",0)</f>
        <v>0</v>
      </c>
      <c r="AX60" s="112">
        <f>IF(AK60&lt;&gt;0,"XXX",0)</f>
        <v>0</v>
      </c>
      <c r="AY60" s="112">
        <f>IF(AK60&lt;&gt;0,"XXX",0)</f>
        <v>0</v>
      </c>
      <c r="AZ60" s="111"/>
      <c r="BA60" s="308"/>
    </row>
    <row r="61" spans="2:53" s="265" customFormat="1" ht="30" hidden="1" customHeight="1" x14ac:dyDescent="0.45">
      <c r="B61" s="287"/>
      <c r="C61" s="288"/>
      <c r="D61" s="449"/>
      <c r="E61" s="449"/>
      <c r="F61" s="449"/>
      <c r="G61" s="449"/>
      <c r="H61" s="449"/>
      <c r="I61" s="315"/>
      <c r="J61" s="291"/>
      <c r="K61" s="292"/>
      <c r="L61" s="316"/>
      <c r="M61" s="303"/>
      <c r="N61" s="304">
        <v>0</v>
      </c>
      <c r="O61" s="279"/>
      <c r="P61" s="399"/>
      <c r="Q61" s="305"/>
      <c r="R61" s="150"/>
      <c r="S61" s="110"/>
      <c r="T61" s="111"/>
      <c r="U61" s="111"/>
      <c r="V61" s="112"/>
      <c r="W61" s="113"/>
      <c r="X61" s="114"/>
      <c r="Y61" s="306"/>
      <c r="Z61" s="112"/>
      <c r="AA61" s="112"/>
      <c r="AB61" s="112"/>
      <c r="AC61" s="111"/>
      <c r="AD61" s="308"/>
      <c r="AH61" s="536"/>
      <c r="AI61" s="304">
        <v>0</v>
      </c>
      <c r="AJ61" s="279"/>
      <c r="AK61" s="399"/>
      <c r="AL61" s="539"/>
      <c r="AM61" s="540">
        <f t="shared" si="1"/>
        <v>0</v>
      </c>
      <c r="AN61" s="541">
        <f t="shared" si="2"/>
        <v>0</v>
      </c>
      <c r="AO61" s="150"/>
      <c r="AP61" s="110"/>
      <c r="AQ61" s="111"/>
      <c r="AR61" s="111"/>
      <c r="AS61" s="112"/>
      <c r="AT61" s="113"/>
      <c r="AU61" s="114"/>
      <c r="AV61" s="306"/>
      <c r="AW61" s="112"/>
      <c r="AX61" s="112"/>
      <c r="AY61" s="112"/>
      <c r="AZ61" s="111"/>
      <c r="BA61" s="308"/>
    </row>
    <row r="62" spans="2:53" s="265" customFormat="1" ht="30" customHeight="1" x14ac:dyDescent="0.45">
      <c r="B62" s="287" t="s">
        <v>113</v>
      </c>
      <c r="C62" s="302" t="s">
        <v>53</v>
      </c>
      <c r="D62" s="682" t="s">
        <v>45</v>
      </c>
      <c r="E62" s="682"/>
      <c r="F62" s="682"/>
      <c r="G62" s="682"/>
      <c r="H62" s="682"/>
      <c r="I62" s="682"/>
      <c r="J62" s="683" t="s">
        <v>46</v>
      </c>
      <c r="K62" s="679"/>
      <c r="L62" s="684"/>
      <c r="M62" s="303">
        <v>4772</v>
      </c>
      <c r="N62" s="304">
        <v>0</v>
      </c>
      <c r="O62" s="279"/>
      <c r="P62" s="399">
        <f>N62</f>
        <v>0</v>
      </c>
      <c r="Q62" s="305">
        <f>M62*P62</f>
        <v>0</v>
      </c>
      <c r="R62" s="150"/>
      <c r="S62" s="110"/>
      <c r="T62" s="111"/>
      <c r="U62" s="111"/>
      <c r="V62" s="112"/>
      <c r="W62" s="113">
        <f>P62</f>
        <v>0</v>
      </c>
      <c r="X62" s="114"/>
      <c r="Y62" s="306">
        <f>IF($P62&lt;&gt;0,"X",0)</f>
        <v>0</v>
      </c>
      <c r="Z62" s="112">
        <f>IF($P62&lt;&gt;0,"XXX",0)</f>
        <v>0</v>
      </c>
      <c r="AA62" s="112">
        <f>IF($P62&lt;&gt;0,"XXX",0)</f>
        <v>0</v>
      </c>
      <c r="AB62" s="112">
        <f>IF($P62&lt;&gt;0,"XXX",0)</f>
        <v>0</v>
      </c>
      <c r="AC62" s="111"/>
      <c r="AD62" s="308"/>
      <c r="AH62" s="536">
        <v>4772</v>
      </c>
      <c r="AI62" s="304">
        <v>0</v>
      </c>
      <c r="AJ62" s="279"/>
      <c r="AK62" s="399">
        <f>AI62</f>
        <v>0</v>
      </c>
      <c r="AL62" s="539">
        <f>AH62*AK62</f>
        <v>0</v>
      </c>
      <c r="AM62" s="540" t="str">
        <f t="shared" si="1"/>
        <v>02.3.68.2</v>
      </c>
      <c r="AN62" s="541">
        <f t="shared" si="2"/>
        <v>0</v>
      </c>
      <c r="AO62" s="150"/>
      <c r="AP62" s="110"/>
      <c r="AQ62" s="111"/>
      <c r="AR62" s="111"/>
      <c r="AS62" s="112"/>
      <c r="AT62" s="113">
        <f>AK62</f>
        <v>0</v>
      </c>
      <c r="AU62" s="114"/>
      <c r="AV62" s="306">
        <f>IF(AK62&lt;&gt;0,"X",0)</f>
        <v>0</v>
      </c>
      <c r="AW62" s="112">
        <f>IF(AK62&lt;&gt;0,"XXX",0)</f>
        <v>0</v>
      </c>
      <c r="AX62" s="112">
        <f>IF(AK62&lt;&gt;0,"XXX",0)</f>
        <v>0</v>
      </c>
      <c r="AY62" s="112">
        <f>IF(AK62&lt;&gt;0,"XXX",0)</f>
        <v>0</v>
      </c>
      <c r="AZ62" s="111"/>
      <c r="BA62" s="308"/>
    </row>
    <row r="63" spans="2:53" s="265" customFormat="1" ht="30" hidden="1" customHeight="1" x14ac:dyDescent="0.45">
      <c r="B63" s="287"/>
      <c r="C63" s="288"/>
      <c r="D63" s="449"/>
      <c r="E63" s="449"/>
      <c r="F63" s="449"/>
      <c r="G63" s="449"/>
      <c r="H63" s="449"/>
      <c r="I63" s="315"/>
      <c r="J63" s="291"/>
      <c r="K63" s="292"/>
      <c r="L63" s="316"/>
      <c r="M63" s="303"/>
      <c r="N63" s="304">
        <v>0</v>
      </c>
      <c r="O63" s="279"/>
      <c r="P63" s="399"/>
      <c r="Q63" s="305"/>
      <c r="R63" s="150"/>
      <c r="S63" s="110"/>
      <c r="T63" s="111"/>
      <c r="U63" s="111"/>
      <c r="V63" s="112"/>
      <c r="W63" s="113"/>
      <c r="X63" s="114"/>
      <c r="Y63" s="306"/>
      <c r="Z63" s="112"/>
      <c r="AA63" s="112"/>
      <c r="AB63" s="112"/>
      <c r="AC63" s="307"/>
      <c r="AD63" s="308"/>
      <c r="AH63" s="536"/>
      <c r="AI63" s="304">
        <v>0</v>
      </c>
      <c r="AJ63" s="279"/>
      <c r="AK63" s="399"/>
      <c r="AL63" s="539"/>
      <c r="AM63" s="540">
        <f t="shared" si="1"/>
        <v>0</v>
      </c>
      <c r="AN63" s="541">
        <f t="shared" si="2"/>
        <v>0</v>
      </c>
      <c r="AO63" s="150"/>
      <c r="AP63" s="110"/>
      <c r="AQ63" s="111"/>
      <c r="AR63" s="111"/>
      <c r="AS63" s="112"/>
      <c r="AT63" s="113"/>
      <c r="AU63" s="114"/>
      <c r="AV63" s="306"/>
      <c r="AW63" s="112"/>
      <c r="AX63" s="112"/>
      <c r="AY63" s="112"/>
      <c r="AZ63" s="307"/>
      <c r="BA63" s="308"/>
    </row>
    <row r="64" spans="2:53" s="265" customFormat="1" ht="30" customHeight="1" x14ac:dyDescent="0.45">
      <c r="B64" s="287" t="s">
        <v>114</v>
      </c>
      <c r="C64" s="302" t="s">
        <v>53</v>
      </c>
      <c r="D64" s="679" t="s">
        <v>47</v>
      </c>
      <c r="E64" s="679"/>
      <c r="F64" s="679"/>
      <c r="G64" s="679"/>
      <c r="H64" s="679"/>
      <c r="I64" s="680"/>
      <c r="J64" s="683" t="s">
        <v>48</v>
      </c>
      <c r="K64" s="679"/>
      <c r="L64" s="684"/>
      <c r="M64" s="303">
        <v>6376</v>
      </c>
      <c r="N64" s="304">
        <v>0</v>
      </c>
      <c r="O64" s="279"/>
      <c r="P64" s="399">
        <f>N64</f>
        <v>0</v>
      </c>
      <c r="Q64" s="305">
        <f>M64*P64</f>
        <v>0</v>
      </c>
      <c r="R64" s="150"/>
      <c r="S64" s="110"/>
      <c r="T64" s="111"/>
      <c r="U64" s="111"/>
      <c r="V64" s="112"/>
      <c r="W64" s="113">
        <f>P64</f>
        <v>0</v>
      </c>
      <c r="X64" s="114"/>
      <c r="Y64" s="306">
        <f>IF($P64&lt;&gt;0,"X",0)</f>
        <v>0</v>
      </c>
      <c r="Z64" s="112">
        <f>IF($P64&lt;&gt;0,"XXX",0)</f>
        <v>0</v>
      </c>
      <c r="AA64" s="112">
        <f>IF($P64&lt;&gt;0,"XXX",0)</f>
        <v>0</v>
      </c>
      <c r="AB64" s="112">
        <f>IF($P64&lt;&gt;0,"XXX",0)</f>
        <v>0</v>
      </c>
      <c r="AC64" s="111"/>
      <c r="AD64" s="308"/>
      <c r="AH64" s="536">
        <v>6376</v>
      </c>
      <c r="AI64" s="304">
        <v>0</v>
      </c>
      <c r="AJ64" s="279"/>
      <c r="AK64" s="399">
        <f>AI64</f>
        <v>0</v>
      </c>
      <c r="AL64" s="539">
        <f>AH64*AK64</f>
        <v>0</v>
      </c>
      <c r="AM64" s="540" t="str">
        <f t="shared" si="1"/>
        <v>02.3.68.2</v>
      </c>
      <c r="AN64" s="541">
        <f t="shared" si="2"/>
        <v>0</v>
      </c>
      <c r="AO64" s="150"/>
      <c r="AP64" s="110"/>
      <c r="AQ64" s="111"/>
      <c r="AR64" s="111"/>
      <c r="AS64" s="112"/>
      <c r="AT64" s="113">
        <f>AK64</f>
        <v>0</v>
      </c>
      <c r="AU64" s="114"/>
      <c r="AV64" s="306">
        <f>IF(AK64&lt;&gt;0,"X",0)</f>
        <v>0</v>
      </c>
      <c r="AW64" s="112">
        <f>IF(AK64&lt;&gt;0,"XXX",0)</f>
        <v>0</v>
      </c>
      <c r="AX64" s="112">
        <f>IF(AK64&lt;&gt;0,"XXX",0)</f>
        <v>0</v>
      </c>
      <c r="AY64" s="112">
        <f>IF(AK64&lt;&gt;0,"XXX",0)</f>
        <v>0</v>
      </c>
      <c r="AZ64" s="111"/>
      <c r="BA64" s="308"/>
    </row>
    <row r="65" spans="2:53" s="265" customFormat="1" ht="30" hidden="1" customHeight="1" x14ac:dyDescent="0.45">
      <c r="B65" s="287"/>
      <c r="C65" s="288"/>
      <c r="D65" s="449"/>
      <c r="E65" s="449"/>
      <c r="F65" s="449"/>
      <c r="G65" s="449"/>
      <c r="H65" s="449"/>
      <c r="I65" s="315"/>
      <c r="J65" s="291"/>
      <c r="K65" s="292"/>
      <c r="L65" s="316"/>
      <c r="M65" s="303"/>
      <c r="N65" s="304">
        <v>0</v>
      </c>
      <c r="O65" s="279"/>
      <c r="P65" s="399"/>
      <c r="Q65" s="305"/>
      <c r="R65" s="150"/>
      <c r="S65" s="110"/>
      <c r="T65" s="111"/>
      <c r="U65" s="111"/>
      <c r="V65" s="112"/>
      <c r="W65" s="113"/>
      <c r="X65" s="114"/>
      <c r="Y65" s="306"/>
      <c r="Z65" s="112"/>
      <c r="AA65" s="112"/>
      <c r="AB65" s="112"/>
      <c r="AC65" s="307"/>
      <c r="AD65" s="308"/>
      <c r="AH65" s="536"/>
      <c r="AI65" s="304">
        <v>0</v>
      </c>
      <c r="AJ65" s="279"/>
      <c r="AK65" s="399"/>
      <c r="AL65" s="539"/>
      <c r="AM65" s="540">
        <f t="shared" si="1"/>
        <v>0</v>
      </c>
      <c r="AN65" s="541">
        <f t="shared" si="2"/>
        <v>0</v>
      </c>
      <c r="AO65" s="150"/>
      <c r="AP65" s="110"/>
      <c r="AQ65" s="111"/>
      <c r="AR65" s="111"/>
      <c r="AS65" s="112"/>
      <c r="AT65" s="113"/>
      <c r="AU65" s="114"/>
      <c r="AV65" s="306"/>
      <c r="AW65" s="112"/>
      <c r="AX65" s="112"/>
      <c r="AY65" s="112"/>
      <c r="AZ65" s="307"/>
      <c r="BA65" s="308"/>
    </row>
    <row r="66" spans="2:53" s="265" customFormat="1" ht="30" customHeight="1" thickBot="1" x14ac:dyDescent="0.4">
      <c r="B66" s="287" t="s">
        <v>115</v>
      </c>
      <c r="C66" s="302" t="s">
        <v>53</v>
      </c>
      <c r="D66" s="679" t="s">
        <v>49</v>
      </c>
      <c r="E66" s="679"/>
      <c r="F66" s="679"/>
      <c r="G66" s="679"/>
      <c r="H66" s="679"/>
      <c r="I66" s="680"/>
      <c r="J66" s="683" t="s">
        <v>58</v>
      </c>
      <c r="K66" s="679"/>
      <c r="L66" s="684"/>
      <c r="M66" s="303">
        <v>4133</v>
      </c>
      <c r="N66" s="304">
        <v>0</v>
      </c>
      <c r="O66" s="279"/>
      <c r="P66" s="399">
        <f>N66</f>
        <v>0</v>
      </c>
      <c r="Q66" s="305">
        <f>M66*P66</f>
        <v>0</v>
      </c>
      <c r="R66" s="529">
        <f>IF(SUM($Y$14:$Y$66)&lt;&gt;0,1,0)</f>
        <v>0</v>
      </c>
      <c r="S66" s="110"/>
      <c r="T66" s="111"/>
      <c r="U66" s="111"/>
      <c r="V66" s="112"/>
      <c r="W66" s="113"/>
      <c r="X66" s="114">
        <f>P66</f>
        <v>0</v>
      </c>
      <c r="Y66" s="306"/>
      <c r="Z66" s="112"/>
      <c r="AA66" s="112"/>
      <c r="AB66" s="112"/>
      <c r="AC66" s="111"/>
      <c r="AD66" s="321"/>
      <c r="AH66" s="536">
        <v>4133</v>
      </c>
      <c r="AI66" s="304">
        <v>0</v>
      </c>
      <c r="AJ66" s="279"/>
      <c r="AK66" s="399">
        <f>AI66</f>
        <v>0</v>
      </c>
      <c r="AL66" s="539">
        <f>AH66*AK66</f>
        <v>0</v>
      </c>
      <c r="AM66" s="540" t="str">
        <f t="shared" si="1"/>
        <v>02.3.68.2</v>
      </c>
      <c r="AN66" s="541">
        <f t="shared" si="2"/>
        <v>0</v>
      </c>
      <c r="AO66" s="529">
        <f>IF(SUM(AV14:AV66)&lt;&gt;0,1,0)</f>
        <v>0</v>
      </c>
      <c r="AP66" s="110"/>
      <c r="AQ66" s="111"/>
      <c r="AR66" s="111"/>
      <c r="AS66" s="112"/>
      <c r="AT66" s="113"/>
      <c r="AU66" s="114">
        <f>AK66</f>
        <v>0</v>
      </c>
      <c r="AV66" s="306"/>
      <c r="AW66" s="112"/>
      <c r="AX66" s="112"/>
      <c r="AY66" s="112"/>
      <c r="AZ66" s="111"/>
      <c r="BA66" s="321"/>
    </row>
    <row r="67" spans="2:53" s="265" customFormat="1" ht="18" thickBot="1" x14ac:dyDescent="0.5">
      <c r="B67" s="322" t="s">
        <v>193</v>
      </c>
      <c r="C67" s="323"/>
      <c r="D67" s="323"/>
      <c r="E67" s="323"/>
      <c r="F67" s="323"/>
      <c r="G67" s="323"/>
      <c r="H67" s="323"/>
      <c r="I67" s="323"/>
      <c r="J67" s="681" t="str">
        <f>J13</f>
        <v xml:space="preserve"> možno ještě rozdělit</v>
      </c>
      <c r="K67" s="681"/>
      <c r="L67" s="681"/>
      <c r="M67" s="452">
        <f>M13</f>
        <v>0</v>
      </c>
      <c r="N67" s="452"/>
      <c r="O67" s="452"/>
      <c r="P67" s="395">
        <f>P13</f>
        <v>0</v>
      </c>
      <c r="Q67" s="266">
        <f>Q13</f>
        <v>0</v>
      </c>
      <c r="R67" s="150">
        <f>IF(OR(Y14&lt;&gt;0,Y16&lt;&gt;0,Y18&lt;&gt;0,Y20&lt;&gt;0,Y22&lt;&gt;0,Y24&lt;&gt;0,Y42&lt;&gt;0,Y48&lt;&gt;0,Y50&lt;&gt;0,Y52&lt;&gt;0,Y54&lt;&gt;0,Y56&lt;&gt;0,Y58&lt;&gt;0,Y60&lt;&gt;0,Y62&lt;&gt;0,Y64&lt;&gt;0),"1",0)</f>
        <v>0</v>
      </c>
      <c r="S67" s="324">
        <v>54000</v>
      </c>
      <c r="T67" s="325">
        <v>50501</v>
      </c>
      <c r="U67" s="325">
        <v>52601</v>
      </c>
      <c r="V67" s="325">
        <v>52106</v>
      </c>
      <c r="W67" s="326">
        <v>51212</v>
      </c>
      <c r="X67" s="327">
        <v>51017</v>
      </c>
      <c r="Y67" s="328">
        <v>51010</v>
      </c>
      <c r="Z67" s="325">
        <v>51610</v>
      </c>
      <c r="AA67" s="325">
        <v>51710</v>
      </c>
      <c r="AB67" s="325">
        <v>51510</v>
      </c>
      <c r="AC67" s="326">
        <v>52510</v>
      </c>
      <c r="AD67" s="329">
        <v>60000</v>
      </c>
      <c r="AH67" s="542">
        <f>AH13</f>
        <v>0</v>
      </c>
      <c r="AI67" s="543"/>
      <c r="AJ67" s="543"/>
      <c r="AK67" s="544">
        <f>AK13</f>
        <v>0</v>
      </c>
      <c r="AL67" s="542">
        <f>AL13</f>
        <v>0</v>
      </c>
      <c r="AM67" s="735">
        <f>AM13</f>
        <v>0</v>
      </c>
      <c r="AN67" s="736"/>
      <c r="AO67" s="150">
        <f>IF(OR(AV14&lt;&gt;0,AV16&lt;&gt;0,AV18&lt;&gt;0,AV20&lt;&gt;0,AV22&lt;&gt;0,AV24&lt;&gt;0,AV42&lt;&gt;0,AV48&lt;&gt;0,AV50&lt;&gt;0,AV52&lt;&gt;0,AV54&lt;&gt;0,AV56&lt;&gt;0,AV58&lt;&gt;0,AV60&lt;&gt;0,AV62&lt;&gt;0,AV64&lt;&gt;0),"1",0)</f>
        <v>0</v>
      </c>
      <c r="AP67" s="324">
        <v>54000</v>
      </c>
      <c r="AQ67" s="325">
        <v>50501</v>
      </c>
      <c r="AR67" s="325">
        <v>52601</v>
      </c>
      <c r="AS67" s="325">
        <v>52106</v>
      </c>
      <c r="AT67" s="326">
        <v>51212</v>
      </c>
      <c r="AU67" s="327">
        <v>51017</v>
      </c>
      <c r="AV67" s="328">
        <v>51010</v>
      </c>
      <c r="AW67" s="325">
        <v>51610</v>
      </c>
      <c r="AX67" s="325">
        <v>51710</v>
      </c>
      <c r="AY67" s="325">
        <v>51510</v>
      </c>
      <c r="AZ67" s="326">
        <v>52510</v>
      </c>
      <c r="BA67" s="329">
        <v>60000</v>
      </c>
    </row>
    <row r="68" spans="2:53" s="265" customFormat="1" ht="30.75" customHeight="1" thickBot="1" x14ac:dyDescent="0.4">
      <c r="B68" s="330"/>
      <c r="C68" s="525"/>
      <c r="D68" s="526">
        <f>F68+I68+J68</f>
        <v>0</v>
      </c>
      <c r="E68" s="525"/>
      <c r="F68" s="526">
        <f>Q14+Q16+Q18+Q20+Q26+Q30+Q32+Q34+Q36+Q38+Q40+Q42+Q58+Q60+Q62+Q64+Q66</f>
        <v>0</v>
      </c>
      <c r="G68" s="526"/>
      <c r="H68" s="526"/>
      <c r="I68" s="526">
        <f>Q24+Q44+Q48+Q50+Q46+Q22+Q52+Q54+Q56</f>
        <v>0</v>
      </c>
      <c r="J68" s="526">
        <f>Q28</f>
        <v>0</v>
      </c>
      <c r="K68" s="331"/>
      <c r="L68" s="331"/>
      <c r="M68" s="331"/>
      <c r="N68" s="331"/>
      <c r="O68" s="331"/>
      <c r="P68" s="401"/>
      <c r="Q68" s="332" t="str">
        <f>IF((Q50+Q52+Q54+Q56)&gt;H11/2,"šablona na využití ICT překračuje polovinu maximální dotace","")</f>
        <v/>
      </c>
      <c r="R68" s="529"/>
      <c r="S68" s="97">
        <f>SUM(S14:S66)</f>
        <v>0</v>
      </c>
      <c r="T68" s="98">
        <f>ROUND(SUM(T14:T66),2)</f>
        <v>0</v>
      </c>
      <c r="U68" s="98">
        <f>ROUND(SUM(U14:U66),2)</f>
        <v>0</v>
      </c>
      <c r="V68" s="98">
        <f>SUM(V14:V66)</f>
        <v>0</v>
      </c>
      <c r="W68" s="97">
        <f>SUM(W14:W66)</f>
        <v>0</v>
      </c>
      <c r="X68" s="99">
        <f>SUM(X14:X66)</f>
        <v>0</v>
      </c>
      <c r="Y68" s="242">
        <f>R67</f>
        <v>0</v>
      </c>
      <c r="Z68" s="243">
        <f>IF(Y68&gt;0,"XXX",0)</f>
        <v>0</v>
      </c>
      <c r="AA68" s="243">
        <f>Z68</f>
        <v>0</v>
      </c>
      <c r="AB68" s="244">
        <f>Z68</f>
        <v>0</v>
      </c>
      <c r="AC68" s="245">
        <f>ROUND(SUM(AC14:AC66),0)</f>
        <v>0</v>
      </c>
      <c r="AD68" s="246">
        <f>FLOOR(SUM(AD14:AD66),1)</f>
        <v>0</v>
      </c>
      <c r="AH68" s="739" t="str">
        <f>IF(AL67&gt;Q67,"hodnota převyšuje Rozhodnutí"," možno ještě rozdělit")</f>
        <v xml:space="preserve"> možno ještě rozdělit</v>
      </c>
      <c r="AI68" s="740"/>
      <c r="AJ68" s="676" t="str">
        <f>IF((AL50+AL52+AL54+AL56)&gt;$H$11/2,"šablona na využití ICT překračuje polovinu maximální dotace","")</f>
        <v/>
      </c>
      <c r="AK68" s="676"/>
      <c r="AL68" s="676"/>
      <c r="AM68" s="676"/>
      <c r="AN68" s="332"/>
      <c r="AO68" s="529"/>
      <c r="AP68" s="97">
        <f>SUM(AP14:AP66)</f>
        <v>0</v>
      </c>
      <c r="AQ68" s="98">
        <f>ROUND(SUM(AQ14:AQ66),2)</f>
        <v>0</v>
      </c>
      <c r="AR68" s="98">
        <f>ROUND(SUM(AR14:AR66),2)</f>
        <v>0</v>
      </c>
      <c r="AS68" s="98">
        <f>SUM(AS14:AS66)</f>
        <v>0</v>
      </c>
      <c r="AT68" s="97">
        <f>SUM(AT14:AT66)</f>
        <v>0</v>
      </c>
      <c r="AU68" s="99">
        <f>SUM(AU14:AU66)</f>
        <v>0</v>
      </c>
      <c r="AV68" s="242">
        <f>AO67</f>
        <v>0</v>
      </c>
      <c r="AW68" s="243">
        <f>IF(AV68&gt;0,"XXX",0)</f>
        <v>0</v>
      </c>
      <c r="AX68" s="243">
        <f>AW68</f>
        <v>0</v>
      </c>
      <c r="AY68" s="244">
        <f>AW68</f>
        <v>0</v>
      </c>
      <c r="AZ68" s="245">
        <f>ROUND(SUM(AZ14:AZ66),0)</f>
        <v>0</v>
      </c>
      <c r="BA68" s="246">
        <f>FLOOR(SUM(BA14:BA66),1)</f>
        <v>0</v>
      </c>
    </row>
    <row r="69" spans="2:53" x14ac:dyDescent="0.45">
      <c r="B69" s="90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91"/>
      <c r="N69" s="15"/>
      <c r="Q69" s="92"/>
      <c r="AE69" s="16"/>
      <c r="AF69" s="1"/>
      <c r="AG69" s="1"/>
      <c r="AH69" s="530">
        <f>AI69+AJ69+AK69</f>
        <v>0</v>
      </c>
      <c r="AI69" s="531">
        <f>AL14+AL16+AL18+AL20+AL26+AL30+AL32+AL34+AL36+AL38+AL40+AL42+AL58+AL60+AL62+AL64+AL66</f>
        <v>0</v>
      </c>
      <c r="AJ69" s="531">
        <f>AL24+AL44+AL48+AL50+AL46+AL22+AL52+AL54+AL56</f>
        <v>0</v>
      </c>
      <c r="AK69" s="531">
        <f>AL28</f>
        <v>0</v>
      </c>
      <c r="AL69" s="92"/>
      <c r="AM69" s="92"/>
      <c r="AN69" s="92"/>
    </row>
    <row r="70" spans="2:53" x14ac:dyDescent="0.45">
      <c r="B70" s="90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91"/>
      <c r="N70" s="15"/>
      <c r="Q70" s="92"/>
      <c r="AF70" s="1"/>
      <c r="AG70" s="1"/>
      <c r="AH70" s="91"/>
      <c r="AI70" s="15"/>
      <c r="AL70" s="92"/>
      <c r="AM70" s="92"/>
      <c r="AN70" s="92"/>
    </row>
    <row r="71" spans="2:53" x14ac:dyDescent="0.45">
      <c r="B71" s="90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91"/>
      <c r="N71" s="15"/>
      <c r="Q71" s="92"/>
      <c r="AF71" s="1"/>
      <c r="AG71" s="1"/>
      <c r="AH71" s="91"/>
      <c r="AI71" s="15"/>
      <c r="AL71" s="92"/>
      <c r="AM71" s="92"/>
      <c r="AN71" s="92"/>
    </row>
    <row r="72" spans="2:53" x14ac:dyDescent="0.45">
      <c r="B72" s="90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91"/>
      <c r="N72" s="15"/>
      <c r="Q72" s="92"/>
      <c r="AF72" s="1"/>
      <c r="AG72" s="1"/>
      <c r="AH72" s="91"/>
      <c r="AI72" s="15"/>
      <c r="AL72" s="92"/>
      <c r="AM72" s="92"/>
      <c r="AN72" s="92"/>
    </row>
    <row r="73" spans="2:53" x14ac:dyDescent="0.45">
      <c r="B73" s="90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91"/>
      <c r="N73" s="15"/>
      <c r="Q73" s="92"/>
      <c r="AF73" s="1"/>
      <c r="AG73" s="1"/>
      <c r="AH73" s="91"/>
      <c r="AI73" s="15"/>
      <c r="AL73" s="92"/>
      <c r="AM73" s="92"/>
      <c r="AN73" s="92"/>
    </row>
    <row r="74" spans="2:53" x14ac:dyDescent="0.45">
      <c r="B74" s="90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91"/>
      <c r="N74" s="15"/>
      <c r="Q74" s="92"/>
      <c r="AF74" s="1"/>
      <c r="AG74" s="1"/>
      <c r="AH74" s="91"/>
      <c r="AI74" s="15"/>
      <c r="AL74" s="92"/>
      <c r="AM74" s="92"/>
      <c r="AN74" s="92"/>
    </row>
    <row r="75" spans="2:53" x14ac:dyDescent="0.45">
      <c r="AF75" s="1"/>
      <c r="AG75" s="1"/>
    </row>
    <row r="76" spans="2:53" x14ac:dyDescent="0.45">
      <c r="AF76" s="1"/>
      <c r="AG76" s="1"/>
    </row>
    <row r="77" spans="2:53" x14ac:dyDescent="0.45">
      <c r="AF77" s="1"/>
      <c r="AG77" s="1"/>
    </row>
    <row r="78" spans="2:53" x14ac:dyDescent="0.45">
      <c r="AF78" s="1"/>
      <c r="AG78" s="1"/>
    </row>
    <row r="79" spans="2:53" x14ac:dyDescent="0.45">
      <c r="AF79" s="1"/>
      <c r="AG79" s="1"/>
    </row>
    <row r="80" spans="2:53" x14ac:dyDescent="0.45">
      <c r="AF80" s="1"/>
      <c r="AG80" s="1"/>
    </row>
    <row r="81" spans="32:33" x14ac:dyDescent="0.45">
      <c r="AF81" s="1"/>
      <c r="AG81" s="1"/>
    </row>
    <row r="82" spans="32:33" x14ac:dyDescent="0.45">
      <c r="AF82" s="1"/>
      <c r="AG82" s="1"/>
    </row>
    <row r="83" spans="32:33" x14ac:dyDescent="0.45">
      <c r="AF83" s="1"/>
      <c r="AG83" s="1"/>
    </row>
    <row r="84" spans="32:33" x14ac:dyDescent="0.45">
      <c r="AF84" s="1"/>
      <c r="AG84" s="1"/>
    </row>
    <row r="85" spans="32:33" x14ac:dyDescent="0.45">
      <c r="AF85" s="16"/>
      <c r="AG85" s="16"/>
    </row>
  </sheetData>
  <sheetProtection algorithmName="SHA-512" hashValue="u8FuBJhJvx/jQ3fgQWcGcgsddKo7PuBDhWKVf7BCqfao41wHl/VAHHUicFXoUgFtqDuhWwaKkOJNGyk7dwGgkg==" saltValue="zS3C1YR2T3B4E3GP1ESevQ==" spinCount="100000" sheet="1" objects="1" scenarios="1"/>
  <mergeCells count="128">
    <mergeCell ref="G4:H4"/>
    <mergeCell ref="G3:H3"/>
    <mergeCell ref="G2:H2"/>
    <mergeCell ref="I6:K6"/>
    <mergeCell ref="I5:K5"/>
    <mergeCell ref="I4:K4"/>
    <mergeCell ref="I3:K3"/>
    <mergeCell ref="I2:K2"/>
    <mergeCell ref="AM67:AN67"/>
    <mergeCell ref="AM13:AN13"/>
    <mergeCell ref="AH68:AI68"/>
    <mergeCell ref="M2:AL2"/>
    <mergeCell ref="M3:AL3"/>
    <mergeCell ref="M4:AL4"/>
    <mergeCell ref="M5:AL5"/>
    <mergeCell ref="M6:AL6"/>
    <mergeCell ref="AI8:AI12"/>
    <mergeCell ref="AJ8:AJ12"/>
    <mergeCell ref="AL8:AL12"/>
    <mergeCell ref="AD8:AD11"/>
    <mergeCell ref="T8:T11"/>
    <mergeCell ref="Y12:AC12"/>
    <mergeCell ref="V8:V11"/>
    <mergeCell ref="W8:W11"/>
    <mergeCell ref="Y8:Y11"/>
    <mergeCell ref="Z8:Z11"/>
    <mergeCell ref="AA8:AA11"/>
    <mergeCell ref="AB8:AB11"/>
    <mergeCell ref="U8:U11"/>
    <mergeCell ref="E4:F4"/>
    <mergeCell ref="E3:F3"/>
    <mergeCell ref="E2:F2"/>
    <mergeCell ref="BA8:BA11"/>
    <mergeCell ref="AP12:AU12"/>
    <mergeCell ref="AV12:AZ12"/>
    <mergeCell ref="AV8:AV11"/>
    <mergeCell ref="AW8:AW11"/>
    <mergeCell ref="AX8:AX11"/>
    <mergeCell ref="AY8:AY11"/>
    <mergeCell ref="AZ8:AZ11"/>
    <mergeCell ref="AQ8:AQ11"/>
    <mergeCell ref="AR8:AR11"/>
    <mergeCell ref="AS8:AS11"/>
    <mergeCell ref="AT8:AT11"/>
    <mergeCell ref="AU8:AU11"/>
    <mergeCell ref="AP8:AP11"/>
    <mergeCell ref="O8:O11"/>
    <mergeCell ref="N12:O12"/>
    <mergeCell ref="N8:N11"/>
    <mergeCell ref="Q8:Q12"/>
    <mergeCell ref="AH8:AH12"/>
    <mergeCell ref="AN8:AN12"/>
    <mergeCell ref="AM8:AM12"/>
    <mergeCell ref="D24:I24"/>
    <mergeCell ref="D26:I26"/>
    <mergeCell ref="J13:L13"/>
    <mergeCell ref="B9:I9"/>
    <mergeCell ref="B13:I13"/>
    <mergeCell ref="J8:L12"/>
    <mergeCell ref="J28:L28"/>
    <mergeCell ref="E6:F6"/>
    <mergeCell ref="E5:F5"/>
    <mergeCell ref="G6:H6"/>
    <mergeCell ref="G5:H5"/>
    <mergeCell ref="J18:L18"/>
    <mergeCell ref="J58:L58"/>
    <mergeCell ref="J36:L36"/>
    <mergeCell ref="J38:L38"/>
    <mergeCell ref="J40:L40"/>
    <mergeCell ref="J42:L42"/>
    <mergeCell ref="J48:L48"/>
    <mergeCell ref="J44:L44"/>
    <mergeCell ref="J30:L30"/>
    <mergeCell ref="J32:L32"/>
    <mergeCell ref="J34:L34"/>
    <mergeCell ref="J46:L46"/>
    <mergeCell ref="J53:L53"/>
    <mergeCell ref="J20:L20"/>
    <mergeCell ref="J24:L24"/>
    <mergeCell ref="J26:L26"/>
    <mergeCell ref="D52:I52"/>
    <mergeCell ref="D53:I53"/>
    <mergeCell ref="S12:X12"/>
    <mergeCell ref="X8:X11"/>
    <mergeCell ref="AC8:AC11"/>
    <mergeCell ref="S8:S11"/>
    <mergeCell ref="D55:I55"/>
    <mergeCell ref="J50:L50"/>
    <mergeCell ref="J14:L14"/>
    <mergeCell ref="J16:L16"/>
    <mergeCell ref="D34:I34"/>
    <mergeCell ref="D36:I36"/>
    <mergeCell ref="D38:I38"/>
    <mergeCell ref="D40:I40"/>
    <mergeCell ref="D28:I28"/>
    <mergeCell ref="D30:I30"/>
    <mergeCell ref="D32:I32"/>
    <mergeCell ref="D14:I14"/>
    <mergeCell ref="D16:I16"/>
    <mergeCell ref="D18:I18"/>
    <mergeCell ref="D20:I20"/>
    <mergeCell ref="M8:M12"/>
    <mergeCell ref="J22:L22"/>
    <mergeCell ref="D22:I22"/>
    <mergeCell ref="AJ68:AM68"/>
    <mergeCell ref="D54:I54"/>
    <mergeCell ref="D42:I42"/>
    <mergeCell ref="D56:I56"/>
    <mergeCell ref="J67:L67"/>
    <mergeCell ref="D64:I64"/>
    <mergeCell ref="D66:I66"/>
    <mergeCell ref="D44:I44"/>
    <mergeCell ref="D48:I48"/>
    <mergeCell ref="D50:I50"/>
    <mergeCell ref="D58:I58"/>
    <mergeCell ref="D60:I60"/>
    <mergeCell ref="D62:I62"/>
    <mergeCell ref="D46:I46"/>
    <mergeCell ref="J60:L60"/>
    <mergeCell ref="J66:L66"/>
    <mergeCell ref="J64:L64"/>
    <mergeCell ref="J62:L62"/>
    <mergeCell ref="J51:L51"/>
    <mergeCell ref="J52:L52"/>
    <mergeCell ref="J54:L54"/>
    <mergeCell ref="J55:L55"/>
    <mergeCell ref="J56:L56"/>
    <mergeCell ref="D51:I51"/>
  </mergeCells>
  <conditionalFormatting sqref="E11">
    <cfRule type="cellIs" dxfId="96" priority="61" stopIfTrue="1" operator="lessThan">
      <formula>0</formula>
    </cfRule>
    <cfRule type="cellIs" dxfId="95" priority="62" operator="greaterThan">
      <formula>2000</formula>
    </cfRule>
  </conditionalFormatting>
  <conditionalFormatting sqref="N30">
    <cfRule type="expression" dxfId="94" priority="58">
      <formula>$N$30=1</formula>
    </cfRule>
  </conditionalFormatting>
  <conditionalFormatting sqref="N16 N30 N14 N18 N20 N28 AI30 AI14 AI18 AI20 AI28">
    <cfRule type="expression" dxfId="93" priority="91">
      <formula>$G$11="Ano"</formula>
    </cfRule>
  </conditionalFormatting>
  <conditionalFormatting sqref="N50:N56 Q50:Q56">
    <cfRule type="expression" dxfId="92" priority="2">
      <formula>($Q$50:$Q$56)&gt;$H$11/2</formula>
    </cfRule>
  </conditionalFormatting>
  <conditionalFormatting sqref="F11">
    <cfRule type="cellIs" dxfId="91" priority="40" stopIfTrue="1" operator="lessThan">
      <formula>0</formula>
    </cfRule>
    <cfRule type="cellIs" dxfId="90" priority="41" operator="greaterThan">
      <formula>2000</formula>
    </cfRule>
  </conditionalFormatting>
  <conditionalFormatting sqref="O26">
    <cfRule type="expression" dxfId="89" priority="21">
      <formula>O26&lt;N26/10</formula>
    </cfRule>
    <cfRule type="expression" dxfId="88" priority="24">
      <formula>O26&gt;N26</formula>
    </cfRule>
    <cfRule type="expression" dxfId="87" priority="26">
      <formula>R26=1</formula>
    </cfRule>
  </conditionalFormatting>
  <conditionalFormatting sqref="O28">
    <cfRule type="expression" dxfId="86" priority="18">
      <formula>O28&lt;N28/10</formula>
    </cfRule>
    <cfRule type="expression" dxfId="85" priority="19">
      <formula>O28&gt;N28</formula>
    </cfRule>
    <cfRule type="expression" dxfId="84" priority="20">
      <formula>R28=1</formula>
    </cfRule>
  </conditionalFormatting>
  <conditionalFormatting sqref="AI30">
    <cfRule type="expression" dxfId="83" priority="13">
      <formula>AI30=1</formula>
    </cfRule>
  </conditionalFormatting>
  <conditionalFormatting sqref="AI16">
    <cfRule type="expression" dxfId="82" priority="14">
      <formula>$G$11="Ano"</formula>
    </cfRule>
  </conditionalFormatting>
  <conditionalFormatting sqref="AJ26">
    <cfRule type="expression" dxfId="81" priority="10">
      <formula>AJ26&lt;AI26/10</formula>
    </cfRule>
    <cfRule type="expression" dxfId="80" priority="11">
      <formula>AJ26&gt;AI26</formula>
    </cfRule>
    <cfRule type="expression" dxfId="79" priority="12">
      <formula>AO26=1</formula>
    </cfRule>
  </conditionalFormatting>
  <conditionalFormatting sqref="AJ28">
    <cfRule type="expression" dxfId="78" priority="7">
      <formula>AJ28&lt;AI28/10</formula>
    </cfRule>
    <cfRule type="expression" dxfId="77" priority="8">
      <formula>AJ28&gt;AI28</formula>
    </cfRule>
    <cfRule type="expression" dxfId="76" priority="9">
      <formula>AO28=1</formula>
    </cfRule>
  </conditionalFormatting>
  <conditionalFormatting sqref="AI50:AI56 AL50:AL56">
    <cfRule type="expression" dxfId="75" priority="3">
      <formula>$AJ$68="šablona na využití ICT překračuje polovinu maximální dotace"</formula>
    </cfRule>
  </conditionalFormatting>
  <conditionalFormatting sqref="AH13:AN13 AH67:AN67 AH68">
    <cfRule type="expression" dxfId="74" priority="15">
      <formula>$AL$13&gt;$Q$13</formula>
    </cfRule>
  </conditionalFormatting>
  <conditionalFormatting sqref="M3:AL6">
    <cfRule type="cellIs" dxfId="73" priority="1" operator="notEqual">
      <formula>"OK"</formula>
    </cfRule>
  </conditionalFormatting>
  <conditionalFormatting sqref="J13:Q13 J67:Q67">
    <cfRule type="expression" dxfId="72" priority="4" stopIfTrue="1">
      <formula>$Q$13&gt;$H$11</formula>
    </cfRule>
    <cfRule type="expression" dxfId="71" priority="5">
      <formula>$Q$13&gt;$H$11</formula>
    </cfRule>
  </conditionalFormatting>
  <dataValidations xWindow="1022" yWindow="348" count="10">
    <dataValidation type="whole" allowBlank="1" showInputMessage="1" showErrorMessage="1" sqref="N17 N27:N29 N19 N23:N25 N31:N49 N57:N66 N15 AI17 AI27:AI29 AI19 AI23:AI25 AI31:AI49 AI57:AI66 AI15">
      <formula1>0</formula1>
      <formula2>999999</formula2>
    </dataValidation>
    <dataValidation type="list" allowBlank="1" showInputMessage="1" showErrorMessage="1" sqref="G11">
      <formula1>"Ano,Ne"</formula1>
    </dataValidation>
    <dataValidation type="whole" allowBlank="1" showInputMessage="1" showErrorMessage="1" sqref="N20:N22 N18 N16 N14 F11 AI20:AI22 AI18 AI16 AI14">
      <formula1>0</formula1>
      <formula2>1000</formula2>
    </dataValidation>
    <dataValidation type="whole" allowBlank="1" showErrorMessage="1" sqref="N26 AI26">
      <formula1>0</formula1>
      <formula2>999999</formula2>
    </dataValidation>
    <dataValidation type="whole" allowBlank="1" showInputMessage="1" showErrorMessage="1" prompt="nejméně 2" sqref="N30 AI30">
      <formula1>0</formula1>
      <formula2>999999</formula2>
    </dataValidation>
    <dataValidation type="whole" allowBlank="1" showInputMessage="1" showErrorMessage="1" prompt="V názvu aktivity vyberte z nabídky jednu z variant aktivity. _x000a_Aktivitu je možné zvolit nejvýš v hodnotě dosahující poloviny maximální výše dotace pro daný subjekt." sqref="N50:N56">
      <formula1>0</formula1>
      <formula2>999999</formula2>
    </dataValidation>
    <dataValidation type="whole" operator="lessThanOrEqual" allowBlank="1" showInputMessage="1" showErrorMessage="1" error="Počet získaných osvědčení nemůže překročit počet vykázaných šablon." prompt="Hodnota nesmí převyšovat počet vykázaných šablon._x000a__x000a_Na 1 kurz DVPP je možné využít max. 10 šablon." sqref="O28 O26 AJ28 AJ26">
      <formula1>N26</formula1>
    </dataValidation>
    <dataValidation type="list" showInputMessage="1" showErrorMessage="1" error="vyberte buď plán aktivit nebo školní akční plán" sqref="D11">
      <formula1>"PA, ŠAP"</formula1>
    </dataValidation>
    <dataValidation type="whole" allowBlank="1" showInputMessage="1" showErrorMessage="1" sqref="E11">
      <formula1>0</formula1>
      <formula2>10000</formula2>
    </dataValidation>
    <dataValidation type="whole" allowBlank="1" showErrorMessage="1" prompt="V názvu aktivity vyberte z nabídky jednu z variant aktivity. _x000a_Aktivitu je možné zvolit nejvýš v hodnotě dosahující poloviny maximální výše dotace pro daný subjekt." sqref="AI50:AI56">
      <formula1>0</formula1>
      <formula2>999999</formula2>
    </dataValidation>
  </dataValidations>
  <hyperlinks>
    <hyperlink ref="B1" location="'Úvodní strana'!A1" display="zpět na úvodní stranu"/>
  </hyperlinks>
  <pageMargins left="0.51181102362204722" right="0.31496062992125984" top="0.39370078740157483" bottom="0.3937007874015748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G72"/>
  <sheetViews>
    <sheetView zoomScaleNormal="100" workbookViewId="0">
      <selection activeCell="D5" sqref="D5:E5"/>
    </sheetView>
  </sheetViews>
  <sheetFormatPr defaultColWidth="9.1796875" defaultRowHeight="16" x14ac:dyDescent="0.45"/>
  <cols>
    <col min="1" max="1" width="1.7265625" style="3" customWidth="1"/>
    <col min="2" max="2" width="7.26953125" style="7" customWidth="1"/>
    <col min="3" max="3" width="5.1796875" style="95" hidden="1" customWidth="1"/>
    <col min="4" max="4" width="11" style="4" customWidth="1"/>
    <col min="5" max="5" width="11.453125" style="4" customWidth="1"/>
    <col min="6" max="6" width="12" style="4" customWidth="1"/>
    <col min="7" max="7" width="17.1796875" style="4" customWidth="1"/>
    <col min="8" max="8" width="6.7265625" style="4" customWidth="1"/>
    <col min="9" max="9" width="13.1796875" style="4" customWidth="1"/>
    <col min="10" max="10" width="3.81640625" style="4" customWidth="1"/>
    <col min="11" max="11" width="42.81640625" style="4" customWidth="1"/>
    <col min="12" max="12" width="12" style="3" customWidth="1"/>
    <col min="13" max="13" width="13.453125" style="4" customWidth="1"/>
    <col min="14" max="14" width="11.453125" style="15" customWidth="1"/>
    <col min="15" max="15" width="11.1796875" style="15" hidden="1" customWidth="1"/>
    <col min="16" max="16" width="11.54296875" style="5" customWidth="1"/>
    <col min="17" max="17" width="4.7265625" style="148" customWidth="1"/>
    <col min="18" max="18" width="6.453125" style="95" hidden="1" customWidth="1"/>
    <col min="19" max="22" width="6.7265625" style="95" hidden="1" customWidth="1"/>
    <col min="23" max="23" width="5.7265625" style="95" hidden="1" customWidth="1"/>
    <col min="24" max="24" width="7.81640625" style="95" hidden="1" customWidth="1"/>
    <col min="25" max="25" width="7.453125" style="95" hidden="1" customWidth="1"/>
    <col min="26" max="26" width="7.26953125" style="95" hidden="1" customWidth="1"/>
    <col min="27" max="27" width="7.1796875" style="95" hidden="1" customWidth="1"/>
    <col min="28" max="28" width="6.7265625" style="95" hidden="1" customWidth="1"/>
    <col min="29" max="29" width="6.7265625" style="4" hidden="1" customWidth="1"/>
    <col min="30" max="30" width="3.81640625" style="3" hidden="1" customWidth="1"/>
    <col min="31" max="32" width="1.54296875" style="3" hidden="1" customWidth="1"/>
    <col min="33" max="33" width="1.54296875" style="3" customWidth="1"/>
    <col min="34" max="34" width="12" style="3" customWidth="1"/>
    <col min="35" max="35" width="13.7265625" style="4" customWidth="1"/>
    <col min="36" max="36" width="13.7265625" style="15" customWidth="1"/>
    <col min="37" max="37" width="11.1796875" style="15" hidden="1" customWidth="1"/>
    <col min="38" max="38" width="11.54296875" style="5" customWidth="1"/>
    <col min="39" max="39" width="12.1796875" style="5" customWidth="1"/>
    <col min="40" max="40" width="14" style="5" customWidth="1"/>
    <col min="41" max="41" width="4.7265625" style="148" hidden="1" customWidth="1"/>
    <col min="42" max="42" width="6.453125" style="95" hidden="1" customWidth="1"/>
    <col min="43" max="46" width="6.7265625" style="95" hidden="1" customWidth="1"/>
    <col min="47" max="47" width="5.7265625" style="95" hidden="1" customWidth="1"/>
    <col min="48" max="48" width="7.81640625" style="95" hidden="1" customWidth="1"/>
    <col min="49" max="49" width="7.453125" style="95" hidden="1" customWidth="1"/>
    <col min="50" max="50" width="7.26953125" style="95" hidden="1" customWidth="1"/>
    <col min="51" max="51" width="7.1796875" style="95" hidden="1" customWidth="1"/>
    <col min="52" max="52" width="6.7265625" style="95" hidden="1" customWidth="1"/>
    <col min="53" max="53" width="6.7265625" style="4" hidden="1" customWidth="1"/>
    <col min="54" max="57" width="11.26953125" style="3" customWidth="1"/>
    <col min="58" max="58" width="4.26953125" style="3" customWidth="1"/>
    <col min="59" max="16384" width="9.1796875" style="3"/>
  </cols>
  <sheetData>
    <row r="1" spans="2:54" x14ac:dyDescent="0.45">
      <c r="B1" s="17" t="s">
        <v>40</v>
      </c>
      <c r="C1" s="93"/>
      <c r="D1" s="3"/>
      <c r="E1" s="3"/>
      <c r="F1" s="247"/>
      <c r="G1" s="247"/>
      <c r="H1" s="248"/>
      <c r="I1" s="248"/>
      <c r="J1" s="248"/>
      <c r="K1" s="248"/>
      <c r="L1" s="247"/>
      <c r="M1" s="248"/>
      <c r="N1" s="248"/>
      <c r="O1" s="248"/>
      <c r="P1" s="249"/>
      <c r="Q1" s="248"/>
      <c r="R1" s="468" t="s">
        <v>64</v>
      </c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248"/>
      <c r="AD1" s="247"/>
      <c r="AE1" s="247"/>
      <c r="AF1" s="247"/>
      <c r="AG1" s="247"/>
      <c r="AH1" s="247"/>
      <c r="AI1" s="248"/>
      <c r="AJ1" s="248"/>
      <c r="AP1" s="151" t="s">
        <v>64</v>
      </c>
    </row>
    <row r="2" spans="2:54" ht="51.75" customHeight="1" x14ac:dyDescent="0.45">
      <c r="B2" s="17"/>
      <c r="C2" s="93"/>
      <c r="D2" s="816"/>
      <c r="E2" s="817"/>
      <c r="F2" s="820" t="s">
        <v>219</v>
      </c>
      <c r="G2" s="821"/>
      <c r="H2" s="820" t="s">
        <v>220</v>
      </c>
      <c r="I2" s="823"/>
      <c r="J2" s="821"/>
      <c r="K2" s="473" t="s">
        <v>254</v>
      </c>
      <c r="L2" s="806" t="s">
        <v>221</v>
      </c>
      <c r="M2" s="806"/>
      <c r="N2" s="806"/>
      <c r="O2" s="806"/>
      <c r="P2" s="806"/>
      <c r="Q2" s="806"/>
      <c r="R2" s="806"/>
      <c r="S2" s="806"/>
      <c r="T2" s="806"/>
      <c r="U2" s="806"/>
      <c r="V2" s="806"/>
      <c r="W2" s="806"/>
      <c r="X2" s="806"/>
      <c r="Y2" s="806"/>
      <c r="Z2" s="806"/>
      <c r="AA2" s="806"/>
      <c r="AB2" s="806"/>
      <c r="AC2" s="806"/>
      <c r="AD2" s="806"/>
      <c r="AE2" s="806"/>
      <c r="AF2" s="806"/>
      <c r="AG2" s="806"/>
      <c r="AH2" s="806"/>
      <c r="AI2" s="806"/>
      <c r="AJ2" s="806"/>
      <c r="AK2" s="806"/>
      <c r="AL2" s="15"/>
      <c r="AO2" s="5"/>
      <c r="AP2" s="148"/>
      <c r="AQ2" s="151"/>
      <c r="BA2" s="95"/>
      <c r="BB2" s="4"/>
    </row>
    <row r="3" spans="2:54" ht="24" customHeight="1" x14ac:dyDescent="0.45">
      <c r="B3" s="17"/>
      <c r="C3" s="93"/>
      <c r="D3" s="816" t="s">
        <v>226</v>
      </c>
      <c r="E3" s="817"/>
      <c r="F3" s="818">
        <f>P13</f>
        <v>0</v>
      </c>
      <c r="G3" s="819"/>
      <c r="H3" s="818">
        <f>AL13</f>
        <v>0</v>
      </c>
      <c r="I3" s="822"/>
      <c r="J3" s="819"/>
      <c r="K3" s="470">
        <f>F3-H3</f>
        <v>0</v>
      </c>
      <c r="L3" s="807" t="str">
        <f>IF(K3&gt;=0,"OK","nelze navýšit dotaci subjektu")</f>
        <v>OK</v>
      </c>
      <c r="M3" s="807"/>
      <c r="N3" s="807"/>
      <c r="O3" s="807"/>
      <c r="P3" s="807"/>
      <c r="Q3" s="807"/>
      <c r="R3" s="807"/>
      <c r="S3" s="807"/>
      <c r="T3" s="807"/>
      <c r="U3" s="807"/>
      <c r="V3" s="807"/>
      <c r="W3" s="807"/>
      <c r="X3" s="807"/>
      <c r="Y3" s="807"/>
      <c r="Z3" s="807"/>
      <c r="AA3" s="807"/>
      <c r="AB3" s="807"/>
      <c r="AC3" s="807"/>
      <c r="AD3" s="807"/>
      <c r="AE3" s="807"/>
      <c r="AF3" s="807"/>
      <c r="AG3" s="807"/>
      <c r="AH3" s="807"/>
      <c r="AI3" s="807"/>
      <c r="AJ3" s="807"/>
      <c r="AK3" s="807"/>
      <c r="AL3" s="15"/>
      <c r="AO3" s="5"/>
      <c r="AP3" s="148"/>
      <c r="AQ3" s="151"/>
      <c r="BA3" s="95"/>
      <c r="BB3" s="4"/>
    </row>
    <row r="4" spans="2:54" ht="24" customHeight="1" x14ac:dyDescent="0.45">
      <c r="B4" s="17"/>
      <c r="C4" s="93"/>
      <c r="D4" s="816" t="s">
        <v>222</v>
      </c>
      <c r="E4" s="817"/>
      <c r="F4" s="818">
        <f>SUMIFS(P14:P38,$C14:$C38,"1.2")</f>
        <v>0</v>
      </c>
      <c r="G4" s="819"/>
      <c r="H4" s="818">
        <f>SUMIFS(AL14:AL38,$C14:$C38,"1.2")</f>
        <v>0</v>
      </c>
      <c r="I4" s="822"/>
      <c r="J4" s="819"/>
      <c r="K4" s="470">
        <f>F4-H4</f>
        <v>0</v>
      </c>
      <c r="L4" s="807" t="str">
        <f>IF(Souhrn!G5&lt;0,CONCATENATE("je překročena celková částka SC za všechny subjekty (navýšeno u: ",IF(Souhrn!H5&lt;&gt;0,"SŠ - ",""),IF(Souhrn!I5&lt;&gt;0,"VOŠ - ",""),IF(Souhrn!J5&lt;&gt;0,"DM - ",""),IF(Souhrn!K5&lt;&gt;0,"Internát - ",""),")"),"OK")</f>
        <v>OK</v>
      </c>
      <c r="M4" s="807"/>
      <c r="N4" s="807"/>
      <c r="O4" s="807"/>
      <c r="P4" s="807"/>
      <c r="Q4" s="807"/>
      <c r="R4" s="807"/>
      <c r="S4" s="807"/>
      <c r="T4" s="807"/>
      <c r="U4" s="807"/>
      <c r="V4" s="807"/>
      <c r="W4" s="807"/>
      <c r="X4" s="807"/>
      <c r="Y4" s="807"/>
      <c r="Z4" s="807"/>
      <c r="AA4" s="807"/>
      <c r="AB4" s="807"/>
      <c r="AC4" s="807"/>
      <c r="AD4" s="807"/>
      <c r="AE4" s="807"/>
      <c r="AF4" s="807"/>
      <c r="AG4" s="807"/>
      <c r="AH4" s="807"/>
      <c r="AI4" s="807"/>
      <c r="AJ4" s="807"/>
      <c r="AK4" s="807"/>
      <c r="AL4" s="15"/>
      <c r="AO4" s="5"/>
      <c r="AP4" s="148"/>
      <c r="AQ4" s="151"/>
      <c r="BA4" s="95"/>
      <c r="BB4" s="4"/>
    </row>
    <row r="5" spans="2:54" ht="24" customHeight="1" x14ac:dyDescent="0.45">
      <c r="B5" s="17"/>
      <c r="C5" s="93"/>
      <c r="D5" s="816" t="s">
        <v>223</v>
      </c>
      <c r="E5" s="817"/>
      <c r="F5" s="818">
        <f>SUMIFS(P14:P38,$C14:$C38,"1.5")</f>
        <v>0</v>
      </c>
      <c r="G5" s="819"/>
      <c r="H5" s="818">
        <f>SUMIFS(AL14:AL38,$C14:$C38,"1.5")</f>
        <v>0</v>
      </c>
      <c r="I5" s="822"/>
      <c r="J5" s="819"/>
      <c r="K5" s="470">
        <f>F5-H5</f>
        <v>0</v>
      </c>
      <c r="L5" s="807" t="str">
        <f>IF(Souhrn!G6&lt;0,CONCATENATE("je překročena celková částka SC za všechny subjekty (navýšeno u: ",IF(Souhrn!H6&lt;&gt;0,"SŠ - ",""),IF(Souhrn!I6&lt;&gt;0,"VOŠ - ",""),IF(Souhrn!J6&lt;&gt;0,"DM - ",""),IF(Souhrn!K6&lt;&gt;0,"Internát - ",""),")"),"OK")</f>
        <v>OK</v>
      </c>
      <c r="M5" s="807"/>
      <c r="N5" s="807"/>
      <c r="O5" s="807"/>
      <c r="P5" s="807"/>
      <c r="Q5" s="807"/>
      <c r="R5" s="807"/>
      <c r="S5" s="807"/>
      <c r="T5" s="807"/>
      <c r="U5" s="807"/>
      <c r="V5" s="807"/>
      <c r="W5" s="807"/>
      <c r="X5" s="807"/>
      <c r="Y5" s="807"/>
      <c r="Z5" s="807"/>
      <c r="AA5" s="807"/>
      <c r="AB5" s="807"/>
      <c r="AC5" s="807"/>
      <c r="AD5" s="807"/>
      <c r="AE5" s="807"/>
      <c r="AF5" s="807"/>
      <c r="AG5" s="807"/>
      <c r="AH5" s="807"/>
      <c r="AI5" s="807"/>
      <c r="AJ5" s="807"/>
      <c r="AK5" s="807"/>
      <c r="AL5" s="15"/>
      <c r="AO5" s="5"/>
      <c r="AP5" s="148"/>
      <c r="AQ5" s="151"/>
      <c r="BA5" s="95"/>
      <c r="BB5" s="4"/>
    </row>
    <row r="6" spans="2:54" ht="24" customHeight="1" x14ac:dyDescent="0.45">
      <c r="B6" s="17"/>
      <c r="C6" s="93"/>
      <c r="D6" s="816" t="s">
        <v>224</v>
      </c>
      <c r="E6" s="817"/>
      <c r="F6" s="818">
        <f>SUMIFS(P14:P38,$C14:$C38,"3.1")</f>
        <v>0</v>
      </c>
      <c r="G6" s="819"/>
      <c r="H6" s="818">
        <f>SUMIFS(AL14:AL38,$C14:$C38,"3.1")</f>
        <v>0</v>
      </c>
      <c r="I6" s="822"/>
      <c r="J6" s="819"/>
      <c r="K6" s="470">
        <f>F6-H6</f>
        <v>0</v>
      </c>
      <c r="L6" s="807" t="str">
        <f>IF(Souhrn!G7&lt;0,CONCATENATE("je překročena celková částka SC za všechny subjekty (navýšeno u: ",IF(Souhrn!H7&lt;&gt;0,"SŠ - ",""),IF(Souhrn!I7&lt;&gt;0,"VOŠ - ",""),IF(Souhrn!J7&lt;&gt;0,"DM - ",""),IF(Souhrn!K7&lt;&gt;0,"Internát - ",""),")"),"OK")</f>
        <v>OK</v>
      </c>
      <c r="M6" s="807"/>
      <c r="N6" s="807"/>
      <c r="O6" s="807"/>
      <c r="P6" s="807"/>
      <c r="Q6" s="807"/>
      <c r="R6" s="807"/>
      <c r="S6" s="807"/>
      <c r="T6" s="807"/>
      <c r="U6" s="807"/>
      <c r="V6" s="807"/>
      <c r="W6" s="807"/>
      <c r="X6" s="807"/>
      <c r="Y6" s="807"/>
      <c r="Z6" s="807"/>
      <c r="AA6" s="807"/>
      <c r="AB6" s="807"/>
      <c r="AC6" s="807"/>
      <c r="AD6" s="807"/>
      <c r="AE6" s="807"/>
      <c r="AF6" s="807"/>
      <c r="AG6" s="807"/>
      <c r="AH6" s="807"/>
      <c r="AI6" s="807"/>
      <c r="AJ6" s="807"/>
      <c r="AK6" s="807"/>
      <c r="AL6" s="15"/>
      <c r="AO6" s="5"/>
      <c r="AP6" s="148"/>
      <c r="AQ6" s="151"/>
      <c r="BA6" s="95"/>
      <c r="BB6" s="4"/>
    </row>
    <row r="7" spans="2:54" ht="24" customHeight="1" thickBot="1" x14ac:dyDescent="0.5">
      <c r="B7" s="17"/>
      <c r="C7" s="93"/>
      <c r="D7" s="3"/>
      <c r="E7" s="3"/>
      <c r="F7" s="3"/>
      <c r="G7" s="3"/>
      <c r="R7" s="151"/>
      <c r="AP7" s="151"/>
    </row>
    <row r="8" spans="2:54" s="247" customFormat="1" ht="6" customHeight="1" x14ac:dyDescent="0.45">
      <c r="B8" s="335"/>
      <c r="C8" s="336"/>
      <c r="D8" s="337"/>
      <c r="E8" s="337"/>
      <c r="F8" s="337"/>
      <c r="G8" s="337"/>
      <c r="H8" s="337"/>
      <c r="I8" s="770" t="s">
        <v>31</v>
      </c>
      <c r="J8" s="771"/>
      <c r="K8" s="772"/>
      <c r="L8" s="779" t="s">
        <v>21</v>
      </c>
      <c r="M8" s="808" t="s">
        <v>212</v>
      </c>
      <c r="N8" s="782" t="s">
        <v>186</v>
      </c>
      <c r="O8" s="402"/>
      <c r="P8" s="782" t="s">
        <v>22</v>
      </c>
      <c r="Q8" s="149">
        <v>200000</v>
      </c>
      <c r="R8" s="785" t="s">
        <v>11</v>
      </c>
      <c r="S8" s="766" t="s">
        <v>0</v>
      </c>
      <c r="T8" s="766" t="s">
        <v>1</v>
      </c>
      <c r="U8" s="766" t="s">
        <v>50</v>
      </c>
      <c r="V8" s="766" t="s">
        <v>51</v>
      </c>
      <c r="W8" s="766" t="s">
        <v>52</v>
      </c>
      <c r="X8" s="768" t="s">
        <v>4</v>
      </c>
      <c r="Y8" s="766" t="s">
        <v>5</v>
      </c>
      <c r="Z8" s="766" t="s">
        <v>6</v>
      </c>
      <c r="AA8" s="766" t="s">
        <v>7</v>
      </c>
      <c r="AB8" s="794" t="s">
        <v>8</v>
      </c>
      <c r="AC8" s="761" t="s">
        <v>3</v>
      </c>
      <c r="AH8" s="779" t="s">
        <v>21</v>
      </c>
      <c r="AI8" s="808" t="s">
        <v>213</v>
      </c>
      <c r="AJ8" s="782" t="s">
        <v>214</v>
      </c>
      <c r="AK8" s="548"/>
      <c r="AL8" s="788" t="s">
        <v>22</v>
      </c>
      <c r="AM8" s="812" t="s">
        <v>215</v>
      </c>
      <c r="AN8" s="812" t="s">
        <v>216</v>
      </c>
      <c r="AO8" s="149">
        <v>200000</v>
      </c>
      <c r="AP8" s="785" t="s">
        <v>11</v>
      </c>
      <c r="AQ8" s="766" t="s">
        <v>0</v>
      </c>
      <c r="AR8" s="766" t="s">
        <v>1</v>
      </c>
      <c r="AS8" s="766" t="s">
        <v>50</v>
      </c>
      <c r="AT8" s="766" t="s">
        <v>51</v>
      </c>
      <c r="AU8" s="766" t="s">
        <v>52</v>
      </c>
      <c r="AV8" s="768" t="s">
        <v>4</v>
      </c>
      <c r="AW8" s="766" t="s">
        <v>5</v>
      </c>
      <c r="AX8" s="766" t="s">
        <v>6</v>
      </c>
      <c r="AY8" s="766" t="s">
        <v>7</v>
      </c>
      <c r="AZ8" s="794" t="s">
        <v>8</v>
      </c>
      <c r="BA8" s="761" t="s">
        <v>3</v>
      </c>
    </row>
    <row r="9" spans="2:54" s="247" customFormat="1" ht="27.75" customHeight="1" x14ac:dyDescent="0.45">
      <c r="B9" s="763" t="s">
        <v>185</v>
      </c>
      <c r="C9" s="764"/>
      <c r="D9" s="764"/>
      <c r="E9" s="764"/>
      <c r="F9" s="764"/>
      <c r="G9" s="764"/>
      <c r="H9" s="765"/>
      <c r="I9" s="773"/>
      <c r="J9" s="774"/>
      <c r="K9" s="775"/>
      <c r="L9" s="780"/>
      <c r="M9" s="809"/>
      <c r="N9" s="783"/>
      <c r="O9" s="402"/>
      <c r="P9" s="783"/>
      <c r="Q9" s="527">
        <v>2000</v>
      </c>
      <c r="R9" s="786"/>
      <c r="S9" s="767"/>
      <c r="T9" s="767"/>
      <c r="U9" s="767"/>
      <c r="V9" s="767"/>
      <c r="W9" s="767"/>
      <c r="X9" s="769"/>
      <c r="Y9" s="767"/>
      <c r="Z9" s="767"/>
      <c r="AA9" s="767"/>
      <c r="AB9" s="795"/>
      <c r="AC9" s="762"/>
      <c r="AH9" s="780"/>
      <c r="AI9" s="809"/>
      <c r="AJ9" s="783"/>
      <c r="AK9" s="402"/>
      <c r="AL9" s="789"/>
      <c r="AM9" s="813"/>
      <c r="AN9" s="813"/>
      <c r="AO9" s="527">
        <v>2000</v>
      </c>
      <c r="AP9" s="786"/>
      <c r="AQ9" s="767"/>
      <c r="AR9" s="767"/>
      <c r="AS9" s="767"/>
      <c r="AT9" s="767"/>
      <c r="AU9" s="767"/>
      <c r="AV9" s="769"/>
      <c r="AW9" s="767"/>
      <c r="AX9" s="767"/>
      <c r="AY9" s="767"/>
      <c r="AZ9" s="795"/>
      <c r="BA9" s="762"/>
    </row>
    <row r="10" spans="2:54" s="248" customFormat="1" ht="66" x14ac:dyDescent="0.45">
      <c r="B10" s="338"/>
      <c r="C10" s="339"/>
      <c r="D10" s="340" t="s">
        <v>190</v>
      </c>
      <c r="E10" s="340" t="s">
        <v>200</v>
      </c>
      <c r="F10" s="340" t="s">
        <v>201</v>
      </c>
      <c r="G10" s="510" t="s">
        <v>16</v>
      </c>
      <c r="H10" s="341"/>
      <c r="I10" s="773"/>
      <c r="J10" s="774"/>
      <c r="K10" s="775"/>
      <c r="L10" s="780"/>
      <c r="M10" s="809"/>
      <c r="N10" s="783"/>
      <c r="O10" s="402"/>
      <c r="P10" s="783"/>
      <c r="Q10" s="149">
        <v>500</v>
      </c>
      <c r="R10" s="786"/>
      <c r="S10" s="767"/>
      <c r="T10" s="767"/>
      <c r="U10" s="767"/>
      <c r="V10" s="767"/>
      <c r="W10" s="767"/>
      <c r="X10" s="769"/>
      <c r="Y10" s="767"/>
      <c r="Z10" s="767"/>
      <c r="AA10" s="767"/>
      <c r="AB10" s="795"/>
      <c r="AC10" s="762"/>
      <c r="AE10" s="247"/>
      <c r="AF10" s="247"/>
      <c r="AG10" s="247"/>
      <c r="AH10" s="780"/>
      <c r="AI10" s="809"/>
      <c r="AJ10" s="783"/>
      <c r="AK10" s="402"/>
      <c r="AL10" s="789"/>
      <c r="AM10" s="813"/>
      <c r="AN10" s="813"/>
      <c r="AO10" s="149">
        <v>500</v>
      </c>
      <c r="AP10" s="786"/>
      <c r="AQ10" s="767"/>
      <c r="AR10" s="767"/>
      <c r="AS10" s="767"/>
      <c r="AT10" s="767"/>
      <c r="AU10" s="767"/>
      <c r="AV10" s="769"/>
      <c r="AW10" s="767"/>
      <c r="AX10" s="767"/>
      <c r="AY10" s="767"/>
      <c r="AZ10" s="795"/>
      <c r="BA10" s="762"/>
    </row>
    <row r="11" spans="2:54" s="262" customFormat="1" ht="25.5" customHeight="1" x14ac:dyDescent="0.45">
      <c r="B11" s="338"/>
      <c r="C11" s="339"/>
      <c r="D11" s="259" t="s">
        <v>191</v>
      </c>
      <c r="E11" s="259">
        <v>0</v>
      </c>
      <c r="F11" s="259">
        <v>0</v>
      </c>
      <c r="G11" s="511">
        <f>IF(O12&gt;5000000,5000000,O12)</f>
        <v>0</v>
      </c>
      <c r="H11" s="342"/>
      <c r="I11" s="773"/>
      <c r="J11" s="774"/>
      <c r="K11" s="775"/>
      <c r="L11" s="780"/>
      <c r="M11" s="809"/>
      <c r="N11" s="783"/>
      <c r="O11" s="403">
        <f>IF(($E$11=0),IF(P13&gt;0,1,0),0)</f>
        <v>0</v>
      </c>
      <c r="P11" s="783"/>
      <c r="Q11" s="149"/>
      <c r="R11" s="786"/>
      <c r="S11" s="767"/>
      <c r="T11" s="767"/>
      <c r="U11" s="767"/>
      <c r="V11" s="767"/>
      <c r="W11" s="767"/>
      <c r="X11" s="769"/>
      <c r="Y11" s="767"/>
      <c r="Z11" s="767"/>
      <c r="AA11" s="767"/>
      <c r="AB11" s="795"/>
      <c r="AC11" s="762"/>
      <c r="AE11" s="248"/>
      <c r="AF11" s="248"/>
      <c r="AG11" s="248"/>
      <c r="AH11" s="780"/>
      <c r="AI11" s="809"/>
      <c r="AJ11" s="783"/>
      <c r="AK11" s="403">
        <f>IF(($E$11=0),IF(AL13&gt;0,1,0),0)</f>
        <v>0</v>
      </c>
      <c r="AL11" s="789"/>
      <c r="AM11" s="813"/>
      <c r="AN11" s="813"/>
      <c r="AO11" s="149"/>
      <c r="AP11" s="786"/>
      <c r="AQ11" s="767"/>
      <c r="AR11" s="767"/>
      <c r="AS11" s="767"/>
      <c r="AT11" s="767"/>
      <c r="AU11" s="767"/>
      <c r="AV11" s="769"/>
      <c r="AW11" s="767"/>
      <c r="AX11" s="767"/>
      <c r="AY11" s="767"/>
      <c r="AZ11" s="795"/>
      <c r="BA11" s="762"/>
    </row>
    <row r="12" spans="2:54" s="265" customFormat="1" ht="18" thickBot="1" x14ac:dyDescent="0.4">
      <c r="B12" s="338"/>
      <c r="C12" s="343"/>
      <c r="D12" s="342"/>
      <c r="E12" s="342"/>
      <c r="F12" s="342"/>
      <c r="G12" s="342"/>
      <c r="H12" s="342"/>
      <c r="I12" s="776"/>
      <c r="J12" s="777"/>
      <c r="K12" s="778"/>
      <c r="L12" s="781"/>
      <c r="M12" s="810" t="s">
        <v>211</v>
      </c>
      <c r="N12" s="811"/>
      <c r="O12" s="404">
        <f>IF($E$11+$F$11&gt;0,IF($D$11="PA",Q8+Q9*$E$11+Q10*$F$11,IF($D$11="ŠAP",Q12+Q13*$E$11+Q14*$F$11,0)),0)</f>
        <v>0</v>
      </c>
      <c r="P12" s="784"/>
      <c r="Q12" s="149">
        <v>300000</v>
      </c>
      <c r="R12" s="791" t="s">
        <v>10</v>
      </c>
      <c r="S12" s="792"/>
      <c r="T12" s="792"/>
      <c r="U12" s="792"/>
      <c r="V12" s="792"/>
      <c r="W12" s="793"/>
      <c r="X12" s="798" t="s">
        <v>9</v>
      </c>
      <c r="Y12" s="792"/>
      <c r="Z12" s="792"/>
      <c r="AA12" s="792"/>
      <c r="AB12" s="793"/>
      <c r="AC12" s="344" t="s">
        <v>2</v>
      </c>
      <c r="AE12" s="262"/>
      <c r="AF12" s="262"/>
      <c r="AG12" s="262"/>
      <c r="AH12" s="781"/>
      <c r="AI12" s="815"/>
      <c r="AJ12" s="784"/>
      <c r="AK12" s="404">
        <f>IF($E$11+$F$11&gt;0,IF($D$11="PA",AO8+AO9*$E$11+AO10*$F$11,IF($D$11="ŠAP",AO12+AO13*$E$11+AO14*$F$11,0)),0)</f>
        <v>0</v>
      </c>
      <c r="AL12" s="790"/>
      <c r="AM12" s="814"/>
      <c r="AN12" s="814"/>
      <c r="AO12" s="149">
        <v>300000</v>
      </c>
      <c r="AP12" s="791" t="s">
        <v>10</v>
      </c>
      <c r="AQ12" s="792"/>
      <c r="AR12" s="792"/>
      <c r="AS12" s="792"/>
      <c r="AT12" s="792"/>
      <c r="AU12" s="793"/>
      <c r="AV12" s="798" t="s">
        <v>9</v>
      </c>
      <c r="AW12" s="792"/>
      <c r="AX12" s="792"/>
      <c r="AY12" s="792"/>
      <c r="AZ12" s="793"/>
      <c r="BA12" s="344" t="s">
        <v>2</v>
      </c>
    </row>
    <row r="13" spans="2:54" s="265" customFormat="1" ht="18" thickBot="1" x14ac:dyDescent="0.4">
      <c r="B13" s="796" t="s">
        <v>192</v>
      </c>
      <c r="C13" s="797"/>
      <c r="D13" s="797"/>
      <c r="E13" s="797"/>
      <c r="F13" s="797"/>
      <c r="G13" s="797"/>
      <c r="H13" s="797"/>
      <c r="I13" s="760" t="str">
        <f>IF(P13&gt;$G$11,"hodnota není v limitu"," možno ještě rozdělit")</f>
        <v xml:space="preserve"> možno ještě rozdělit</v>
      </c>
      <c r="J13" s="760"/>
      <c r="K13" s="760"/>
      <c r="L13" s="454">
        <f>IF(P13&gt;$G$11," ",O13 )</f>
        <v>0</v>
      </c>
      <c r="M13" s="454"/>
      <c r="N13" s="454"/>
      <c r="O13" s="405">
        <f>$G$11-P13</f>
        <v>0</v>
      </c>
      <c r="P13" s="345">
        <f>SUM(P14:P38)</f>
        <v>0</v>
      </c>
      <c r="Q13" s="149">
        <v>3000</v>
      </c>
      <c r="R13" s="346">
        <v>54000</v>
      </c>
      <c r="S13" s="347">
        <v>50501</v>
      </c>
      <c r="T13" s="348">
        <v>52601</v>
      </c>
      <c r="U13" s="347">
        <v>52106</v>
      </c>
      <c r="V13" s="349">
        <v>51212</v>
      </c>
      <c r="W13" s="350">
        <v>51017</v>
      </c>
      <c r="X13" s="351">
        <v>51010</v>
      </c>
      <c r="Y13" s="352">
        <v>51610</v>
      </c>
      <c r="Z13" s="352">
        <v>51710</v>
      </c>
      <c r="AA13" s="352">
        <v>51510</v>
      </c>
      <c r="AB13" s="353">
        <v>52510</v>
      </c>
      <c r="AC13" s="354">
        <v>60000</v>
      </c>
      <c r="AH13" s="549">
        <f>IF(AL13&gt;P13," ",AK13)</f>
        <v>0</v>
      </c>
      <c r="AI13" s="454"/>
      <c r="AJ13" s="454"/>
      <c r="AK13" s="405">
        <f>P13-AL13</f>
        <v>0</v>
      </c>
      <c r="AL13" s="549">
        <f>SUM(AL14:AL38)</f>
        <v>0</v>
      </c>
      <c r="AM13" s="801">
        <f>SUM(AN14:AN38)</f>
        <v>0</v>
      </c>
      <c r="AN13" s="802">
        <f t="shared" ref="AN13" si="0">SUM(AN14:AN38)</f>
        <v>0</v>
      </c>
      <c r="AO13" s="149">
        <v>3000</v>
      </c>
      <c r="AP13" s="346">
        <v>54000</v>
      </c>
      <c r="AQ13" s="347">
        <v>50501</v>
      </c>
      <c r="AR13" s="348">
        <v>52601</v>
      </c>
      <c r="AS13" s="347">
        <v>52106</v>
      </c>
      <c r="AT13" s="349">
        <v>51212</v>
      </c>
      <c r="AU13" s="350">
        <v>51017</v>
      </c>
      <c r="AV13" s="351">
        <v>51010</v>
      </c>
      <c r="AW13" s="352">
        <v>51610</v>
      </c>
      <c r="AX13" s="352">
        <v>51710</v>
      </c>
      <c r="AY13" s="352">
        <v>51510</v>
      </c>
      <c r="AZ13" s="353">
        <v>52510</v>
      </c>
      <c r="BA13" s="354">
        <v>60000</v>
      </c>
    </row>
    <row r="14" spans="2:54" s="265" customFormat="1" ht="28" customHeight="1" x14ac:dyDescent="0.35">
      <c r="B14" s="355" t="s">
        <v>158</v>
      </c>
      <c r="C14" s="356" t="s">
        <v>43</v>
      </c>
      <c r="D14" s="756" t="s">
        <v>159</v>
      </c>
      <c r="E14" s="756"/>
      <c r="F14" s="756"/>
      <c r="G14" s="756"/>
      <c r="H14" s="757"/>
      <c r="I14" s="758" t="s">
        <v>75</v>
      </c>
      <c r="J14" s="756"/>
      <c r="K14" s="759"/>
      <c r="L14" s="357">
        <v>5593</v>
      </c>
      <c r="M14" s="304">
        <v>0</v>
      </c>
      <c r="N14" s="279"/>
      <c r="O14" s="406">
        <f>M14</f>
        <v>0</v>
      </c>
      <c r="P14" s="358">
        <f>L14*O14</f>
        <v>0</v>
      </c>
      <c r="Q14" s="149">
        <v>750</v>
      </c>
      <c r="R14" s="100"/>
      <c r="S14" s="101">
        <f>O14*1/24</f>
        <v>0</v>
      </c>
      <c r="T14" s="101"/>
      <c r="U14" s="102"/>
      <c r="V14" s="359"/>
      <c r="W14" s="360"/>
      <c r="X14" s="361">
        <f>IF($O14&lt;&gt;0,"X",0)</f>
        <v>0</v>
      </c>
      <c r="Y14" s="102">
        <f>IF($O14&lt;&gt;0,"XXX",0)</f>
        <v>0</v>
      </c>
      <c r="Z14" s="102">
        <f>IF($O14&lt;&gt;0,"XXX",0)</f>
        <v>0</v>
      </c>
      <c r="AA14" s="102">
        <f>IF($O14&lt;&gt;0,"XXX",0)</f>
        <v>0</v>
      </c>
      <c r="AB14" s="362"/>
      <c r="AC14" s="363"/>
      <c r="AH14" s="550">
        <v>5593</v>
      </c>
      <c r="AI14" s="304">
        <v>0</v>
      </c>
      <c r="AJ14" s="279"/>
      <c r="AK14" s="406">
        <f>AI14</f>
        <v>0</v>
      </c>
      <c r="AL14" s="551">
        <f>AH14*AK14</f>
        <v>0</v>
      </c>
      <c r="AM14" s="552" t="str">
        <f>IF($C14="1.1","02.3.68.1",IF($C14="1.2","02.3.68.2",IF($C14="1.5","02.3.68.5",IF($C14="3.1","02.3.61.1",))))</f>
        <v>02.3.68.5</v>
      </c>
      <c r="AN14" s="553">
        <f>AL14-$P14</f>
        <v>0</v>
      </c>
      <c r="AO14" s="149">
        <v>750</v>
      </c>
      <c r="AP14" s="100"/>
      <c r="AQ14" s="101">
        <f>AK14*1/24</f>
        <v>0</v>
      </c>
      <c r="AR14" s="101"/>
      <c r="AS14" s="102"/>
      <c r="AT14" s="359"/>
      <c r="AU14" s="360"/>
      <c r="AV14" s="361">
        <f>IF(AK14&lt;&gt;0,"X",0)</f>
        <v>0</v>
      </c>
      <c r="AW14" s="102">
        <f>IF(AK14&lt;&gt;0,"XXX",0)</f>
        <v>0</v>
      </c>
      <c r="AX14" s="102">
        <f>IF(AK14&lt;&gt;0,"XXX",0)</f>
        <v>0</v>
      </c>
      <c r="AY14" s="102">
        <f>IF(AK14&lt;&gt;0,"XXX",0)</f>
        <v>0</v>
      </c>
      <c r="AZ14" s="362"/>
      <c r="BA14" s="363"/>
    </row>
    <row r="15" spans="2:54" s="265" customFormat="1" ht="30" hidden="1" customHeight="1" x14ac:dyDescent="0.45">
      <c r="B15" s="355"/>
      <c r="C15" s="364"/>
      <c r="D15" s="453"/>
      <c r="E15" s="453"/>
      <c r="F15" s="453"/>
      <c r="G15" s="453"/>
      <c r="H15" s="365"/>
      <c r="I15" s="366"/>
      <c r="J15" s="365"/>
      <c r="K15" s="367"/>
      <c r="L15" s="357"/>
      <c r="M15" s="304">
        <v>0</v>
      </c>
      <c r="N15" s="279"/>
      <c r="O15" s="407"/>
      <c r="P15" s="358"/>
      <c r="Q15" s="148"/>
      <c r="R15" s="100"/>
      <c r="S15" s="101"/>
      <c r="T15" s="101"/>
      <c r="U15" s="102"/>
      <c r="V15" s="359"/>
      <c r="W15" s="360"/>
      <c r="X15" s="361"/>
      <c r="Y15" s="102"/>
      <c r="Z15" s="102"/>
      <c r="AA15" s="102"/>
      <c r="AB15" s="362"/>
      <c r="AC15" s="363"/>
      <c r="AH15" s="550"/>
      <c r="AI15" s="304"/>
      <c r="AJ15" s="279"/>
      <c r="AK15" s="407"/>
      <c r="AL15" s="551"/>
      <c r="AM15" s="554">
        <f t="shared" ref="AM15:AM38" si="1">IF($C15="1.1","02.3.68.1",IF($C15="1.2","02.3.68.2",IF($C15="1.5","02.3.68.5",IF($C15="3.1","02.3.61.1",))))</f>
        <v>0</v>
      </c>
      <c r="AN15" s="555">
        <f t="shared" ref="AN15:AN38" si="2">AL15-$P15</f>
        <v>0</v>
      </c>
      <c r="AO15" s="148"/>
      <c r="AP15" s="100"/>
      <c r="AQ15" s="101"/>
      <c r="AR15" s="101"/>
      <c r="AS15" s="102"/>
      <c r="AT15" s="359"/>
      <c r="AU15" s="360"/>
      <c r="AV15" s="361"/>
      <c r="AW15" s="102"/>
      <c r="AX15" s="102"/>
      <c r="AY15" s="102"/>
      <c r="AZ15" s="362"/>
      <c r="BA15" s="363"/>
    </row>
    <row r="16" spans="2:54" s="265" customFormat="1" ht="28" customHeight="1" x14ac:dyDescent="0.45">
      <c r="B16" s="355" t="s">
        <v>160</v>
      </c>
      <c r="C16" s="356" t="s">
        <v>43</v>
      </c>
      <c r="D16" s="756" t="s">
        <v>161</v>
      </c>
      <c r="E16" s="756"/>
      <c r="F16" s="756"/>
      <c r="G16" s="756"/>
      <c r="H16" s="757"/>
      <c r="I16" s="758" t="s">
        <v>32</v>
      </c>
      <c r="J16" s="756"/>
      <c r="K16" s="759"/>
      <c r="L16" s="357">
        <v>5593</v>
      </c>
      <c r="M16" s="304">
        <v>0</v>
      </c>
      <c r="N16" s="279"/>
      <c r="O16" s="406">
        <f>M16</f>
        <v>0</v>
      </c>
      <c r="P16" s="358">
        <f>L16*O16</f>
        <v>0</v>
      </c>
      <c r="Q16" s="148"/>
      <c r="R16" s="100"/>
      <c r="S16" s="101">
        <f>O16*1/24</f>
        <v>0</v>
      </c>
      <c r="T16" s="101"/>
      <c r="U16" s="102"/>
      <c r="V16" s="359"/>
      <c r="W16" s="360"/>
      <c r="X16" s="361">
        <f>IF($O16&lt;&gt;0,"X",0)</f>
        <v>0</v>
      </c>
      <c r="Y16" s="102">
        <f>IF($O16&lt;&gt;0,"XXX",0)</f>
        <v>0</v>
      </c>
      <c r="Z16" s="102">
        <f>IF($O16&lt;&gt;0,"XXX",0)</f>
        <v>0</v>
      </c>
      <c r="AA16" s="102">
        <f>IF($O16&lt;&gt;0,"XXX",0)</f>
        <v>0</v>
      </c>
      <c r="AB16" s="101"/>
      <c r="AC16" s="363"/>
      <c r="AH16" s="550">
        <v>5593</v>
      </c>
      <c r="AI16" s="304">
        <v>0</v>
      </c>
      <c r="AJ16" s="279"/>
      <c r="AK16" s="406">
        <f>AI16</f>
        <v>0</v>
      </c>
      <c r="AL16" s="551">
        <f>AH16*AK16</f>
        <v>0</v>
      </c>
      <c r="AM16" s="554" t="str">
        <f t="shared" si="1"/>
        <v>02.3.68.5</v>
      </c>
      <c r="AN16" s="555">
        <f t="shared" si="2"/>
        <v>0</v>
      </c>
      <c r="AO16" s="148"/>
      <c r="AP16" s="100"/>
      <c r="AQ16" s="101">
        <f>AK16*1/24</f>
        <v>0</v>
      </c>
      <c r="AR16" s="101"/>
      <c r="AS16" s="102"/>
      <c r="AT16" s="359"/>
      <c r="AU16" s="360"/>
      <c r="AV16" s="361">
        <f>IF(AK16&lt;&gt;0,"X",0)</f>
        <v>0</v>
      </c>
      <c r="AW16" s="102">
        <f>IF(AK16&lt;&gt;0,"XXX",0)</f>
        <v>0</v>
      </c>
      <c r="AX16" s="102">
        <f>IF(AK16&lt;&gt;0,"XXX",0)</f>
        <v>0</v>
      </c>
      <c r="AY16" s="102">
        <f>IF(AK16&lt;&gt;0,"XXX",0)</f>
        <v>0</v>
      </c>
      <c r="AZ16" s="101"/>
      <c r="BA16" s="363"/>
    </row>
    <row r="17" spans="2:53" s="265" customFormat="1" ht="30" hidden="1" customHeight="1" x14ac:dyDescent="0.45">
      <c r="B17" s="355"/>
      <c r="C17" s="364"/>
      <c r="D17" s="453"/>
      <c r="E17" s="453"/>
      <c r="F17" s="453"/>
      <c r="G17" s="453"/>
      <c r="H17" s="365"/>
      <c r="I17" s="366"/>
      <c r="J17" s="365"/>
      <c r="K17" s="367"/>
      <c r="L17" s="357"/>
      <c r="M17" s="304">
        <v>0</v>
      </c>
      <c r="N17" s="279"/>
      <c r="O17" s="406"/>
      <c r="P17" s="358"/>
      <c r="Q17" s="148"/>
      <c r="R17" s="100"/>
      <c r="S17" s="101"/>
      <c r="T17" s="101"/>
      <c r="U17" s="102"/>
      <c r="V17" s="359"/>
      <c r="W17" s="360"/>
      <c r="X17" s="361"/>
      <c r="Y17" s="102"/>
      <c r="Z17" s="102"/>
      <c r="AA17" s="102"/>
      <c r="AB17" s="101"/>
      <c r="AC17" s="363"/>
      <c r="AH17" s="550"/>
      <c r="AI17" s="304"/>
      <c r="AJ17" s="279"/>
      <c r="AK17" s="406"/>
      <c r="AL17" s="551"/>
      <c r="AM17" s="554">
        <f t="shared" si="1"/>
        <v>0</v>
      </c>
      <c r="AN17" s="555">
        <f t="shared" si="2"/>
        <v>0</v>
      </c>
      <c r="AO17" s="148"/>
      <c r="AP17" s="100"/>
      <c r="AQ17" s="101"/>
      <c r="AR17" s="101"/>
      <c r="AS17" s="102"/>
      <c r="AT17" s="359"/>
      <c r="AU17" s="360"/>
      <c r="AV17" s="361"/>
      <c r="AW17" s="102"/>
      <c r="AX17" s="102"/>
      <c r="AY17" s="102"/>
      <c r="AZ17" s="101"/>
      <c r="BA17" s="363"/>
    </row>
    <row r="18" spans="2:53" s="265" customFormat="1" ht="28" customHeight="1" x14ac:dyDescent="0.45">
      <c r="B18" s="355" t="s">
        <v>162</v>
      </c>
      <c r="C18" s="368" t="s">
        <v>53</v>
      </c>
      <c r="D18" s="756" t="s">
        <v>163</v>
      </c>
      <c r="E18" s="756"/>
      <c r="F18" s="756"/>
      <c r="G18" s="756"/>
      <c r="H18" s="757"/>
      <c r="I18" s="758" t="s">
        <v>33</v>
      </c>
      <c r="J18" s="756"/>
      <c r="K18" s="759"/>
      <c r="L18" s="357">
        <v>3896</v>
      </c>
      <c r="M18" s="304">
        <v>0</v>
      </c>
      <c r="N18" s="519">
        <v>0</v>
      </c>
      <c r="O18" s="406">
        <f>M18</f>
        <v>0</v>
      </c>
      <c r="P18" s="358">
        <f>L18*O18</f>
        <v>0</v>
      </c>
      <c r="Q18" s="150">
        <f>IF(M18&gt;0,IF(N18=0,1,0),0)</f>
        <v>0</v>
      </c>
      <c r="R18" s="100">
        <f>IF(M18&gt;0,N18,0)</f>
        <v>0</v>
      </c>
      <c r="S18" s="101"/>
      <c r="T18" s="101"/>
      <c r="U18" s="102"/>
      <c r="V18" s="359"/>
      <c r="W18" s="360"/>
      <c r="X18" s="361"/>
      <c r="Y18" s="102"/>
      <c r="Z18" s="102"/>
      <c r="AA18" s="102"/>
      <c r="AB18" s="101">
        <f>O18/2</f>
        <v>0</v>
      </c>
      <c r="AC18" s="363">
        <f>O18/3</f>
        <v>0</v>
      </c>
      <c r="AH18" s="550">
        <v>3896</v>
      </c>
      <c r="AI18" s="304">
        <v>0</v>
      </c>
      <c r="AJ18" s="519">
        <v>0</v>
      </c>
      <c r="AK18" s="406">
        <f>AI18</f>
        <v>0</v>
      </c>
      <c r="AL18" s="551">
        <f>AH18*AK18</f>
        <v>0</v>
      </c>
      <c r="AM18" s="554" t="str">
        <f t="shared" si="1"/>
        <v>02.3.68.2</v>
      </c>
      <c r="AN18" s="555">
        <f t="shared" si="2"/>
        <v>0</v>
      </c>
      <c r="AO18" s="150">
        <f>IF(AI18&gt;0,IF(AJ18=0,1,0),0)</f>
        <v>0</v>
      </c>
      <c r="AP18" s="100">
        <f>IF(AI18&gt;0,AJ18,0)</f>
        <v>0</v>
      </c>
      <c r="AQ18" s="101"/>
      <c r="AR18" s="101"/>
      <c r="AS18" s="102"/>
      <c r="AT18" s="359"/>
      <c r="AU18" s="360"/>
      <c r="AV18" s="361"/>
      <c r="AW18" s="102"/>
      <c r="AX18" s="102"/>
      <c r="AY18" s="102"/>
      <c r="AZ18" s="101">
        <f>AK18/2</f>
        <v>0</v>
      </c>
      <c r="BA18" s="363">
        <f>AK18/3</f>
        <v>0</v>
      </c>
    </row>
    <row r="19" spans="2:53" s="265" customFormat="1" ht="30" hidden="1" customHeight="1" x14ac:dyDescent="0.45">
      <c r="B19" s="355"/>
      <c r="C19" s="364"/>
      <c r="D19" s="453"/>
      <c r="E19" s="453"/>
      <c r="F19" s="453"/>
      <c r="G19" s="453"/>
      <c r="H19" s="365"/>
      <c r="I19" s="366"/>
      <c r="J19" s="365"/>
      <c r="K19" s="367"/>
      <c r="L19" s="357"/>
      <c r="M19" s="304">
        <v>0</v>
      </c>
      <c r="N19" s="520"/>
      <c r="O19" s="406"/>
      <c r="P19" s="358"/>
      <c r="Q19" s="150">
        <f t="shared" ref="Q19:Q20" si="3">IF(M19&gt;0,IF(N19=0,1,0),0)</f>
        <v>0</v>
      </c>
      <c r="R19" s="100"/>
      <c r="S19" s="101"/>
      <c r="T19" s="101"/>
      <c r="U19" s="102"/>
      <c r="V19" s="359"/>
      <c r="W19" s="360"/>
      <c r="X19" s="361"/>
      <c r="Y19" s="102"/>
      <c r="Z19" s="102"/>
      <c r="AA19" s="102"/>
      <c r="AB19" s="101"/>
      <c r="AC19" s="363"/>
      <c r="AH19" s="550"/>
      <c r="AI19" s="304"/>
      <c r="AJ19" s="520"/>
      <c r="AK19" s="406"/>
      <c r="AL19" s="551"/>
      <c r="AM19" s="554">
        <f t="shared" si="1"/>
        <v>0</v>
      </c>
      <c r="AN19" s="555">
        <f t="shared" si="2"/>
        <v>0</v>
      </c>
      <c r="AO19" s="150">
        <f t="shared" ref="AO19" si="4">IF(AI19&gt;0,IF(AJ19=0,1,0),0)</f>
        <v>0</v>
      </c>
      <c r="AP19" s="100"/>
      <c r="AQ19" s="101"/>
      <c r="AR19" s="101"/>
      <c r="AS19" s="102"/>
      <c r="AT19" s="359"/>
      <c r="AU19" s="360"/>
      <c r="AV19" s="361"/>
      <c r="AW19" s="102"/>
      <c r="AX19" s="102"/>
      <c r="AY19" s="102"/>
      <c r="AZ19" s="101"/>
      <c r="BA19" s="363"/>
    </row>
    <row r="20" spans="2:53" s="265" customFormat="1" ht="28" customHeight="1" x14ac:dyDescent="0.45">
      <c r="B20" s="355" t="s">
        <v>164</v>
      </c>
      <c r="C20" s="369" t="s">
        <v>210</v>
      </c>
      <c r="D20" s="756" t="s">
        <v>207</v>
      </c>
      <c r="E20" s="756"/>
      <c r="F20" s="756"/>
      <c r="G20" s="756"/>
      <c r="H20" s="757"/>
      <c r="I20" s="758" t="s">
        <v>81</v>
      </c>
      <c r="J20" s="756"/>
      <c r="K20" s="759"/>
      <c r="L20" s="357">
        <v>3896</v>
      </c>
      <c r="M20" s="304">
        <v>0</v>
      </c>
      <c r="N20" s="519">
        <v>0</v>
      </c>
      <c r="O20" s="406">
        <f>M20</f>
        <v>0</v>
      </c>
      <c r="P20" s="358">
        <f>L20*O20</f>
        <v>0</v>
      </c>
      <c r="Q20" s="150">
        <f t="shared" si="3"/>
        <v>0</v>
      </c>
      <c r="R20" s="100">
        <f>IF(M20&gt;0,N20,0)</f>
        <v>0</v>
      </c>
      <c r="S20" s="101"/>
      <c r="T20" s="101"/>
      <c r="U20" s="102"/>
      <c r="V20" s="359"/>
      <c r="W20" s="360"/>
      <c r="X20" s="361"/>
      <c r="Y20" s="102"/>
      <c r="Z20" s="102"/>
      <c r="AA20" s="102"/>
      <c r="AB20" s="101">
        <f>O20/2</f>
        <v>0</v>
      </c>
      <c r="AC20" s="363">
        <f>O20/3</f>
        <v>0</v>
      </c>
      <c r="AH20" s="550">
        <v>3896</v>
      </c>
      <c r="AI20" s="304">
        <v>0</v>
      </c>
      <c r="AJ20" s="519">
        <v>0</v>
      </c>
      <c r="AK20" s="406">
        <f>AI20</f>
        <v>0</v>
      </c>
      <c r="AL20" s="551">
        <f>AH20*AK20</f>
        <v>0</v>
      </c>
      <c r="AM20" s="554" t="str">
        <f t="shared" si="1"/>
        <v>02.3.61.1</v>
      </c>
      <c r="AN20" s="555">
        <f t="shared" si="2"/>
        <v>0</v>
      </c>
      <c r="AO20" s="150">
        <f>IF(AI20&gt;0,IF(AJ20=0,1,0),0)</f>
        <v>0</v>
      </c>
      <c r="AP20" s="100">
        <f>IF(AI20&gt;0,AJ20,0)</f>
        <v>0</v>
      </c>
      <c r="AQ20" s="101"/>
      <c r="AR20" s="101"/>
      <c r="AS20" s="102"/>
      <c r="AT20" s="359"/>
      <c r="AU20" s="360"/>
      <c r="AV20" s="361"/>
      <c r="AW20" s="102"/>
      <c r="AX20" s="102"/>
      <c r="AY20" s="102"/>
      <c r="AZ20" s="101">
        <f>AK20/2</f>
        <v>0</v>
      </c>
      <c r="BA20" s="363">
        <f>AK20/3</f>
        <v>0</v>
      </c>
    </row>
    <row r="21" spans="2:53" s="265" customFormat="1" ht="30" hidden="1" customHeight="1" x14ac:dyDescent="0.45">
      <c r="B21" s="355"/>
      <c r="C21" s="364"/>
      <c r="D21" s="453"/>
      <c r="E21" s="453"/>
      <c r="F21" s="453"/>
      <c r="G21" s="453"/>
      <c r="H21" s="365"/>
      <c r="I21" s="366"/>
      <c r="J21" s="365"/>
      <c r="K21" s="367"/>
      <c r="L21" s="357"/>
      <c r="M21" s="304">
        <v>0</v>
      </c>
      <c r="N21" s="279"/>
      <c r="O21" s="406"/>
      <c r="P21" s="358"/>
      <c r="Q21" s="148"/>
      <c r="R21" s="100"/>
      <c r="S21" s="101"/>
      <c r="T21" s="101"/>
      <c r="U21" s="102"/>
      <c r="V21" s="359"/>
      <c r="W21" s="360"/>
      <c r="X21" s="361"/>
      <c r="Y21" s="102"/>
      <c r="Z21" s="102"/>
      <c r="AA21" s="102"/>
      <c r="AB21" s="101"/>
      <c r="AC21" s="363"/>
      <c r="AH21" s="550"/>
      <c r="AI21" s="304"/>
      <c r="AJ21" s="279"/>
      <c r="AK21" s="406"/>
      <c r="AL21" s="551"/>
      <c r="AM21" s="554">
        <f t="shared" si="1"/>
        <v>0</v>
      </c>
      <c r="AN21" s="555">
        <f t="shared" si="2"/>
        <v>0</v>
      </c>
      <c r="AO21" s="148"/>
      <c r="AP21" s="100"/>
      <c r="AQ21" s="101"/>
      <c r="AR21" s="101"/>
      <c r="AS21" s="102"/>
      <c r="AT21" s="359"/>
      <c r="AU21" s="360"/>
      <c r="AV21" s="361"/>
      <c r="AW21" s="102"/>
      <c r="AX21" s="102"/>
      <c r="AY21" s="102"/>
      <c r="AZ21" s="101"/>
      <c r="BA21" s="363"/>
    </row>
    <row r="22" spans="2:53" s="265" customFormat="1" ht="28" customHeight="1" x14ac:dyDescent="0.45">
      <c r="B22" s="355" t="s">
        <v>165</v>
      </c>
      <c r="C22" s="368" t="s">
        <v>53</v>
      </c>
      <c r="D22" s="756" t="s">
        <v>166</v>
      </c>
      <c r="E22" s="756"/>
      <c r="F22" s="756"/>
      <c r="G22" s="756"/>
      <c r="H22" s="757"/>
      <c r="I22" s="758" t="s">
        <v>38</v>
      </c>
      <c r="J22" s="756"/>
      <c r="K22" s="759"/>
      <c r="L22" s="357">
        <v>18140</v>
      </c>
      <c r="M22" s="304">
        <v>0</v>
      </c>
      <c r="N22" s="279"/>
      <c r="O22" s="406">
        <f>M22</f>
        <v>0</v>
      </c>
      <c r="P22" s="358">
        <f>L22*O22</f>
        <v>0</v>
      </c>
      <c r="Q22" s="148"/>
      <c r="R22" s="100">
        <f>O22*3</f>
        <v>0</v>
      </c>
      <c r="S22" s="101"/>
      <c r="T22" s="101"/>
      <c r="U22" s="102"/>
      <c r="V22" s="359"/>
      <c r="W22" s="360"/>
      <c r="X22" s="361"/>
      <c r="Y22" s="102"/>
      <c r="Z22" s="102"/>
      <c r="AA22" s="102"/>
      <c r="AB22" s="101">
        <f>R22</f>
        <v>0</v>
      </c>
      <c r="AC22" s="363">
        <f>R22/2</f>
        <v>0</v>
      </c>
      <c r="AH22" s="550">
        <v>18140</v>
      </c>
      <c r="AI22" s="304">
        <v>0</v>
      </c>
      <c r="AJ22" s="279"/>
      <c r="AK22" s="406">
        <f>AI22</f>
        <v>0</v>
      </c>
      <c r="AL22" s="551">
        <f>AH22*AK22</f>
        <v>0</v>
      </c>
      <c r="AM22" s="554" t="str">
        <f t="shared" si="1"/>
        <v>02.3.68.2</v>
      </c>
      <c r="AN22" s="555">
        <f t="shared" si="2"/>
        <v>0</v>
      </c>
      <c r="AO22" s="148"/>
      <c r="AP22" s="100">
        <f>AK22*3</f>
        <v>0</v>
      </c>
      <c r="AQ22" s="101"/>
      <c r="AR22" s="101"/>
      <c r="AS22" s="102"/>
      <c r="AT22" s="359"/>
      <c r="AU22" s="360"/>
      <c r="AV22" s="361"/>
      <c r="AW22" s="102"/>
      <c r="AX22" s="102"/>
      <c r="AY22" s="102"/>
      <c r="AZ22" s="101">
        <f>AP22</f>
        <v>0</v>
      </c>
      <c r="BA22" s="363">
        <f>AP22/2</f>
        <v>0</v>
      </c>
    </row>
    <row r="23" spans="2:53" s="265" customFormat="1" ht="30" hidden="1" customHeight="1" x14ac:dyDescent="0.45">
      <c r="B23" s="355"/>
      <c r="C23" s="364"/>
      <c r="D23" s="453"/>
      <c r="E23" s="453"/>
      <c r="F23" s="453"/>
      <c r="G23" s="453"/>
      <c r="H23" s="365"/>
      <c r="I23" s="366"/>
      <c r="J23" s="365"/>
      <c r="K23" s="367"/>
      <c r="L23" s="357"/>
      <c r="M23" s="304">
        <v>0</v>
      </c>
      <c r="N23" s="279"/>
      <c r="O23" s="406"/>
      <c r="P23" s="358"/>
      <c r="Q23" s="148"/>
      <c r="R23" s="100"/>
      <c r="S23" s="101"/>
      <c r="T23" s="101"/>
      <c r="U23" s="102"/>
      <c r="V23" s="359"/>
      <c r="W23" s="360"/>
      <c r="X23" s="361"/>
      <c r="Y23" s="102"/>
      <c r="Z23" s="102"/>
      <c r="AA23" s="102"/>
      <c r="AB23" s="101"/>
      <c r="AC23" s="363"/>
      <c r="AH23" s="550"/>
      <c r="AI23" s="304"/>
      <c r="AJ23" s="279"/>
      <c r="AK23" s="406"/>
      <c r="AL23" s="551"/>
      <c r="AM23" s="554">
        <f t="shared" si="1"/>
        <v>0</v>
      </c>
      <c r="AN23" s="555">
        <f t="shared" si="2"/>
        <v>0</v>
      </c>
      <c r="AO23" s="148"/>
      <c r="AP23" s="100"/>
      <c r="AQ23" s="101"/>
      <c r="AR23" s="101"/>
      <c r="AS23" s="102"/>
      <c r="AT23" s="359"/>
      <c r="AU23" s="360"/>
      <c r="AV23" s="361"/>
      <c r="AW23" s="102"/>
      <c r="AX23" s="102"/>
      <c r="AY23" s="102"/>
      <c r="AZ23" s="101"/>
      <c r="BA23" s="363"/>
    </row>
    <row r="24" spans="2:53" s="265" customFormat="1" ht="28" customHeight="1" x14ac:dyDescent="0.45">
      <c r="B24" s="355" t="s">
        <v>167</v>
      </c>
      <c r="C24" s="368" t="s">
        <v>53</v>
      </c>
      <c r="D24" s="756" t="s">
        <v>168</v>
      </c>
      <c r="E24" s="756"/>
      <c r="F24" s="756"/>
      <c r="G24" s="756"/>
      <c r="H24" s="757"/>
      <c r="I24" s="758" t="s">
        <v>55</v>
      </c>
      <c r="J24" s="756"/>
      <c r="K24" s="759"/>
      <c r="L24" s="357">
        <v>9546</v>
      </c>
      <c r="M24" s="304">
        <v>0</v>
      </c>
      <c r="N24" s="279"/>
      <c r="O24" s="406">
        <f>M24</f>
        <v>0</v>
      </c>
      <c r="P24" s="358">
        <f>L24*O24</f>
        <v>0</v>
      </c>
      <c r="Q24" s="148"/>
      <c r="R24" s="100">
        <f>2*O24</f>
        <v>0</v>
      </c>
      <c r="S24" s="101"/>
      <c r="T24" s="101"/>
      <c r="U24" s="102"/>
      <c r="V24" s="359"/>
      <c r="W24" s="360"/>
      <c r="X24" s="361"/>
      <c r="Y24" s="102"/>
      <c r="Z24" s="102"/>
      <c r="AA24" s="102"/>
      <c r="AB24" s="101">
        <f>R24</f>
        <v>0</v>
      </c>
      <c r="AC24" s="363">
        <f>R24/2</f>
        <v>0</v>
      </c>
      <c r="AH24" s="550">
        <v>9546</v>
      </c>
      <c r="AI24" s="304">
        <v>0</v>
      </c>
      <c r="AJ24" s="279"/>
      <c r="AK24" s="406">
        <f>AI24</f>
        <v>0</v>
      </c>
      <c r="AL24" s="551">
        <f>AH24*AK24</f>
        <v>0</v>
      </c>
      <c r="AM24" s="554" t="str">
        <f t="shared" si="1"/>
        <v>02.3.68.2</v>
      </c>
      <c r="AN24" s="555">
        <f t="shared" si="2"/>
        <v>0</v>
      </c>
      <c r="AO24" s="148"/>
      <c r="AP24" s="100">
        <f>2*AK24</f>
        <v>0</v>
      </c>
      <c r="AQ24" s="101"/>
      <c r="AR24" s="101"/>
      <c r="AS24" s="102"/>
      <c r="AT24" s="359"/>
      <c r="AU24" s="360"/>
      <c r="AV24" s="361"/>
      <c r="AW24" s="102"/>
      <c r="AX24" s="102"/>
      <c r="AY24" s="102"/>
      <c r="AZ24" s="101">
        <f>AP24</f>
        <v>0</v>
      </c>
      <c r="BA24" s="363">
        <f>AP24/2</f>
        <v>0</v>
      </c>
    </row>
    <row r="25" spans="2:53" s="265" customFormat="1" ht="30" hidden="1" customHeight="1" x14ac:dyDescent="0.45">
      <c r="B25" s="355"/>
      <c r="C25" s="364"/>
      <c r="D25" s="453"/>
      <c r="E25" s="453"/>
      <c r="F25" s="453"/>
      <c r="G25" s="453"/>
      <c r="H25" s="365"/>
      <c r="I25" s="366"/>
      <c r="J25" s="365"/>
      <c r="K25" s="367"/>
      <c r="L25" s="357"/>
      <c r="M25" s="304">
        <v>0</v>
      </c>
      <c r="N25" s="279"/>
      <c r="O25" s="406"/>
      <c r="P25" s="358"/>
      <c r="Q25" s="148"/>
      <c r="R25" s="100"/>
      <c r="S25" s="101"/>
      <c r="T25" s="101"/>
      <c r="U25" s="102"/>
      <c r="V25" s="359"/>
      <c r="W25" s="360"/>
      <c r="X25" s="361"/>
      <c r="Y25" s="102"/>
      <c r="Z25" s="102"/>
      <c r="AA25" s="102"/>
      <c r="AB25" s="101"/>
      <c r="AC25" s="363"/>
      <c r="AH25" s="550"/>
      <c r="AI25" s="304"/>
      <c r="AJ25" s="279"/>
      <c r="AK25" s="406"/>
      <c r="AL25" s="551"/>
      <c r="AM25" s="554">
        <f t="shared" si="1"/>
        <v>0</v>
      </c>
      <c r="AN25" s="555">
        <f t="shared" si="2"/>
        <v>0</v>
      </c>
      <c r="AO25" s="148"/>
      <c r="AP25" s="100"/>
      <c r="AQ25" s="101"/>
      <c r="AR25" s="101"/>
      <c r="AS25" s="102"/>
      <c r="AT25" s="359"/>
      <c r="AU25" s="360"/>
      <c r="AV25" s="361"/>
      <c r="AW25" s="102"/>
      <c r="AX25" s="102"/>
      <c r="AY25" s="102"/>
      <c r="AZ25" s="101"/>
      <c r="BA25" s="363"/>
    </row>
    <row r="26" spans="2:53" s="265" customFormat="1" ht="28" customHeight="1" x14ac:dyDescent="0.45">
      <c r="B26" s="355" t="s">
        <v>169</v>
      </c>
      <c r="C26" s="368" t="s">
        <v>53</v>
      </c>
      <c r="D26" s="756" t="s">
        <v>170</v>
      </c>
      <c r="E26" s="756"/>
      <c r="F26" s="756"/>
      <c r="G26" s="756"/>
      <c r="H26" s="757"/>
      <c r="I26" s="758" t="s">
        <v>89</v>
      </c>
      <c r="J26" s="756"/>
      <c r="K26" s="759"/>
      <c r="L26" s="357">
        <v>10500</v>
      </c>
      <c r="M26" s="304">
        <v>0</v>
      </c>
      <c r="N26" s="279"/>
      <c r="O26" s="406">
        <f>M26</f>
        <v>0</v>
      </c>
      <c r="P26" s="358">
        <f>L26*O26</f>
        <v>0</v>
      </c>
      <c r="Q26" s="148"/>
      <c r="R26" s="100">
        <f>2*O26</f>
        <v>0</v>
      </c>
      <c r="S26" s="101"/>
      <c r="T26" s="101"/>
      <c r="U26" s="102"/>
      <c r="V26" s="359"/>
      <c r="W26" s="360"/>
      <c r="X26" s="361"/>
      <c r="Y26" s="102"/>
      <c r="Z26" s="102"/>
      <c r="AA26" s="102"/>
      <c r="AB26" s="101">
        <f>R26</f>
        <v>0</v>
      </c>
      <c r="AC26" s="363">
        <f>AB26/2</f>
        <v>0</v>
      </c>
      <c r="AH26" s="550">
        <v>10500</v>
      </c>
      <c r="AI26" s="304">
        <v>0</v>
      </c>
      <c r="AJ26" s="279"/>
      <c r="AK26" s="406">
        <f>AI26</f>
        <v>0</v>
      </c>
      <c r="AL26" s="551">
        <f>AH26*AK26</f>
        <v>0</v>
      </c>
      <c r="AM26" s="554" t="str">
        <f t="shared" si="1"/>
        <v>02.3.68.2</v>
      </c>
      <c r="AN26" s="555">
        <f t="shared" si="2"/>
        <v>0</v>
      </c>
      <c r="AO26" s="148"/>
      <c r="AP26" s="100">
        <f>2*AK26</f>
        <v>0</v>
      </c>
      <c r="AQ26" s="101"/>
      <c r="AR26" s="101"/>
      <c r="AS26" s="102"/>
      <c r="AT26" s="359"/>
      <c r="AU26" s="360"/>
      <c r="AV26" s="361"/>
      <c r="AW26" s="102"/>
      <c r="AX26" s="102"/>
      <c r="AY26" s="102"/>
      <c r="AZ26" s="101">
        <f>AP26</f>
        <v>0</v>
      </c>
      <c r="BA26" s="363">
        <f>AZ26/2</f>
        <v>0</v>
      </c>
    </row>
    <row r="27" spans="2:53" s="265" customFormat="1" ht="30" hidden="1" customHeight="1" x14ac:dyDescent="0.45">
      <c r="B27" s="355"/>
      <c r="C27" s="364"/>
      <c r="D27" s="453"/>
      <c r="E27" s="453"/>
      <c r="F27" s="453"/>
      <c r="G27" s="453"/>
      <c r="H27" s="365"/>
      <c r="I27" s="366"/>
      <c r="J27" s="365"/>
      <c r="K27" s="367"/>
      <c r="L27" s="357"/>
      <c r="M27" s="304">
        <v>0</v>
      </c>
      <c r="N27" s="279"/>
      <c r="O27" s="406"/>
      <c r="P27" s="358"/>
      <c r="Q27" s="148"/>
      <c r="R27" s="100"/>
      <c r="S27" s="101"/>
      <c r="T27" s="101"/>
      <c r="U27" s="102"/>
      <c r="V27" s="359"/>
      <c r="W27" s="360"/>
      <c r="X27" s="361"/>
      <c r="Y27" s="102"/>
      <c r="Z27" s="102"/>
      <c r="AA27" s="102"/>
      <c r="AB27" s="101"/>
      <c r="AC27" s="363"/>
      <c r="AH27" s="550"/>
      <c r="AI27" s="304"/>
      <c r="AJ27" s="279"/>
      <c r="AK27" s="406"/>
      <c r="AL27" s="551"/>
      <c r="AM27" s="554">
        <f t="shared" si="1"/>
        <v>0</v>
      </c>
      <c r="AN27" s="555">
        <f t="shared" si="2"/>
        <v>0</v>
      </c>
      <c r="AO27" s="148"/>
      <c r="AP27" s="100"/>
      <c r="AQ27" s="101"/>
      <c r="AR27" s="101"/>
      <c r="AS27" s="102"/>
      <c r="AT27" s="359"/>
      <c r="AU27" s="360"/>
      <c r="AV27" s="361"/>
      <c r="AW27" s="102"/>
      <c r="AX27" s="102"/>
      <c r="AY27" s="102"/>
      <c r="AZ27" s="101"/>
      <c r="BA27" s="363"/>
    </row>
    <row r="28" spans="2:53" s="265" customFormat="1" ht="28" customHeight="1" x14ac:dyDescent="0.45">
      <c r="B28" s="355" t="s">
        <v>171</v>
      </c>
      <c r="C28" s="368" t="s">
        <v>53</v>
      </c>
      <c r="D28" s="756" t="s">
        <v>172</v>
      </c>
      <c r="E28" s="756"/>
      <c r="F28" s="756"/>
      <c r="G28" s="756"/>
      <c r="H28" s="757"/>
      <c r="I28" s="758" t="s">
        <v>92</v>
      </c>
      <c r="J28" s="756"/>
      <c r="K28" s="759"/>
      <c r="L28" s="357">
        <v>60470</v>
      </c>
      <c r="M28" s="304">
        <v>0</v>
      </c>
      <c r="N28" s="279"/>
      <c r="O28" s="406">
        <f>M28</f>
        <v>0</v>
      </c>
      <c r="P28" s="358">
        <f>L28*O28</f>
        <v>0</v>
      </c>
      <c r="Q28" s="148"/>
      <c r="R28" s="100">
        <f>2*O28</f>
        <v>0</v>
      </c>
      <c r="S28" s="101"/>
      <c r="T28" s="101"/>
      <c r="U28" s="102"/>
      <c r="V28" s="359"/>
      <c r="W28" s="360"/>
      <c r="X28" s="361"/>
      <c r="Y28" s="102"/>
      <c r="Z28" s="102"/>
      <c r="AA28" s="102"/>
      <c r="AB28" s="101">
        <f>R28</f>
        <v>0</v>
      </c>
      <c r="AC28" s="363">
        <f t="shared" ref="AC28" si="5">AB28</f>
        <v>0</v>
      </c>
      <c r="AH28" s="550">
        <v>60470</v>
      </c>
      <c r="AI28" s="304">
        <v>0</v>
      </c>
      <c r="AJ28" s="279"/>
      <c r="AK28" s="406">
        <f>AI28</f>
        <v>0</v>
      </c>
      <c r="AL28" s="551">
        <f>AH28*AK28</f>
        <v>0</v>
      </c>
      <c r="AM28" s="554" t="str">
        <f t="shared" si="1"/>
        <v>02.3.68.2</v>
      </c>
      <c r="AN28" s="555">
        <f t="shared" si="2"/>
        <v>0</v>
      </c>
      <c r="AO28" s="148"/>
      <c r="AP28" s="100">
        <f>2*AK28</f>
        <v>0</v>
      </c>
      <c r="AQ28" s="101"/>
      <c r="AR28" s="101"/>
      <c r="AS28" s="102"/>
      <c r="AT28" s="359"/>
      <c r="AU28" s="360"/>
      <c r="AV28" s="361"/>
      <c r="AW28" s="102"/>
      <c r="AX28" s="102"/>
      <c r="AY28" s="102"/>
      <c r="AZ28" s="101">
        <f>AP28</f>
        <v>0</v>
      </c>
      <c r="BA28" s="363">
        <f>AZ28</f>
        <v>0</v>
      </c>
    </row>
    <row r="29" spans="2:53" s="265" customFormat="1" ht="30" hidden="1" customHeight="1" x14ac:dyDescent="0.45">
      <c r="B29" s="355"/>
      <c r="C29" s="364"/>
      <c r="D29" s="453"/>
      <c r="E29" s="453"/>
      <c r="F29" s="453"/>
      <c r="G29" s="453"/>
      <c r="H29" s="365"/>
      <c r="I29" s="366"/>
      <c r="J29" s="365"/>
      <c r="K29" s="367"/>
      <c r="L29" s="357"/>
      <c r="M29" s="304">
        <v>0</v>
      </c>
      <c r="N29" s="279"/>
      <c r="O29" s="406"/>
      <c r="P29" s="358">
        <f t="shared" ref="P29:P30" si="6">L29*O29</f>
        <v>0</v>
      </c>
      <c r="Q29" s="148"/>
      <c r="R29" s="100"/>
      <c r="S29" s="101"/>
      <c r="T29" s="101"/>
      <c r="U29" s="102"/>
      <c r="V29" s="359"/>
      <c r="W29" s="360"/>
      <c r="X29" s="361"/>
      <c r="Y29" s="102"/>
      <c r="Z29" s="102"/>
      <c r="AA29" s="102"/>
      <c r="AB29" s="101"/>
      <c r="AC29" s="363"/>
      <c r="AH29" s="550"/>
      <c r="AI29" s="304"/>
      <c r="AJ29" s="279"/>
      <c r="AK29" s="406"/>
      <c r="AL29" s="551">
        <f t="shared" ref="AL29:AL30" si="7">AH29*AK29</f>
        <v>0</v>
      </c>
      <c r="AM29" s="554">
        <f t="shared" si="1"/>
        <v>0</v>
      </c>
      <c r="AN29" s="555">
        <f t="shared" si="2"/>
        <v>0</v>
      </c>
      <c r="AO29" s="148"/>
      <c r="AP29" s="100"/>
      <c r="AQ29" s="101"/>
      <c r="AR29" s="101"/>
      <c r="AS29" s="102"/>
      <c r="AT29" s="359"/>
      <c r="AU29" s="360"/>
      <c r="AV29" s="361"/>
      <c r="AW29" s="102"/>
      <c r="AX29" s="102"/>
      <c r="AY29" s="102"/>
      <c r="AZ29" s="101"/>
      <c r="BA29" s="363"/>
    </row>
    <row r="30" spans="2:53" s="265" customFormat="1" ht="28" customHeight="1" x14ac:dyDescent="0.45">
      <c r="B30" s="355" t="s">
        <v>173</v>
      </c>
      <c r="C30" s="368" t="s">
        <v>53</v>
      </c>
      <c r="D30" s="756" t="s">
        <v>174</v>
      </c>
      <c r="E30" s="756"/>
      <c r="F30" s="756"/>
      <c r="G30" s="756"/>
      <c r="H30" s="757"/>
      <c r="I30" s="758" t="s">
        <v>175</v>
      </c>
      <c r="J30" s="756"/>
      <c r="K30" s="759"/>
      <c r="L30" s="357">
        <v>33491</v>
      </c>
      <c r="M30" s="304">
        <v>0</v>
      </c>
      <c r="N30" s="279"/>
      <c r="O30" s="406">
        <f>M30</f>
        <v>0</v>
      </c>
      <c r="P30" s="358">
        <f t="shared" si="6"/>
        <v>0</v>
      </c>
      <c r="Q30" s="148"/>
      <c r="R30" s="100"/>
      <c r="S30" s="101"/>
      <c r="T30" s="102">
        <f>O30</f>
        <v>0</v>
      </c>
      <c r="U30" s="102"/>
      <c r="V30" s="359"/>
      <c r="W30" s="360"/>
      <c r="X30" s="361">
        <f>IF($O30&lt;&gt;0,"X",0)</f>
        <v>0</v>
      </c>
      <c r="Y30" s="102">
        <f>IF($O30&lt;&gt;0,"XXX",0)</f>
        <v>0</v>
      </c>
      <c r="Z30" s="102">
        <f>IF($O30&lt;&gt;0,"XXX",0)</f>
        <v>0</v>
      </c>
      <c r="AA30" s="102">
        <f>IF($O30&lt;&gt;0,"XXX",0)</f>
        <v>0</v>
      </c>
      <c r="AB30" s="101"/>
      <c r="AC30" s="363"/>
      <c r="AH30" s="550">
        <v>33491</v>
      </c>
      <c r="AI30" s="304">
        <v>0</v>
      </c>
      <c r="AJ30" s="279"/>
      <c r="AK30" s="406">
        <f>AI30</f>
        <v>0</v>
      </c>
      <c r="AL30" s="551">
        <f t="shared" si="7"/>
        <v>0</v>
      </c>
      <c r="AM30" s="554" t="str">
        <f t="shared" si="1"/>
        <v>02.3.68.2</v>
      </c>
      <c r="AN30" s="555">
        <f t="shared" si="2"/>
        <v>0</v>
      </c>
      <c r="AO30" s="148"/>
      <c r="AP30" s="100"/>
      <c r="AQ30" s="101"/>
      <c r="AR30" s="102">
        <f>AK30</f>
        <v>0</v>
      </c>
      <c r="AS30" s="102"/>
      <c r="AT30" s="359"/>
      <c r="AU30" s="360"/>
      <c r="AV30" s="361">
        <f>IF(AK30&lt;&gt;0,"X",0)</f>
        <v>0</v>
      </c>
      <c r="AW30" s="102">
        <f>IF(AK30&lt;&gt;0,"XXX",0)</f>
        <v>0</v>
      </c>
      <c r="AX30" s="102">
        <f>IF(AK30&lt;&gt;0,"XXX",0)</f>
        <v>0</v>
      </c>
      <c r="AY30" s="102">
        <f>IF(AK30&lt;&gt;0,"XXX",0)</f>
        <v>0</v>
      </c>
      <c r="AZ30" s="101"/>
      <c r="BA30" s="363"/>
    </row>
    <row r="31" spans="2:53" s="265" customFormat="1" ht="30" hidden="1" customHeight="1" x14ac:dyDescent="0.45">
      <c r="B31" s="355"/>
      <c r="C31" s="364"/>
      <c r="D31" s="453"/>
      <c r="E31" s="453"/>
      <c r="F31" s="453"/>
      <c r="G31" s="453"/>
      <c r="H31" s="370"/>
      <c r="I31" s="366"/>
      <c r="J31" s="365"/>
      <c r="K31" s="371"/>
      <c r="L31" s="357"/>
      <c r="M31" s="304">
        <v>0</v>
      </c>
      <c r="N31" s="279"/>
      <c r="O31" s="406"/>
      <c r="P31" s="358"/>
      <c r="Q31" s="148"/>
      <c r="R31" s="100"/>
      <c r="S31" s="101"/>
      <c r="T31" s="101"/>
      <c r="U31" s="102"/>
      <c r="V31" s="359"/>
      <c r="W31" s="360"/>
      <c r="X31" s="361"/>
      <c r="Y31" s="102"/>
      <c r="Z31" s="102"/>
      <c r="AA31" s="102"/>
      <c r="AB31" s="101"/>
      <c r="AC31" s="363"/>
      <c r="AH31" s="550"/>
      <c r="AI31" s="304"/>
      <c r="AJ31" s="279"/>
      <c r="AK31" s="406"/>
      <c r="AL31" s="551"/>
      <c r="AM31" s="554">
        <f t="shared" si="1"/>
        <v>0</v>
      </c>
      <c r="AN31" s="555">
        <f t="shared" si="2"/>
        <v>0</v>
      </c>
      <c r="AO31" s="148"/>
      <c r="AP31" s="100"/>
      <c r="AQ31" s="101"/>
      <c r="AR31" s="101"/>
      <c r="AS31" s="102"/>
      <c r="AT31" s="359"/>
      <c r="AU31" s="360"/>
      <c r="AV31" s="361"/>
      <c r="AW31" s="102"/>
      <c r="AX31" s="102"/>
      <c r="AY31" s="102"/>
      <c r="AZ31" s="101"/>
      <c r="BA31" s="363"/>
    </row>
    <row r="32" spans="2:53" s="265" customFormat="1" ht="28" customHeight="1" x14ac:dyDescent="0.45">
      <c r="B32" s="355" t="s">
        <v>176</v>
      </c>
      <c r="C32" s="356" t="s">
        <v>43</v>
      </c>
      <c r="D32" s="756" t="s">
        <v>177</v>
      </c>
      <c r="E32" s="756"/>
      <c r="F32" s="756"/>
      <c r="G32" s="756"/>
      <c r="H32" s="757"/>
      <c r="I32" s="758" t="s">
        <v>100</v>
      </c>
      <c r="J32" s="756"/>
      <c r="K32" s="759"/>
      <c r="L32" s="357">
        <v>14316</v>
      </c>
      <c r="M32" s="304">
        <v>0</v>
      </c>
      <c r="N32" s="279"/>
      <c r="O32" s="406">
        <f>M32</f>
        <v>0</v>
      </c>
      <c r="P32" s="358">
        <f>L32*O32</f>
        <v>0</v>
      </c>
      <c r="Q32" s="148"/>
      <c r="R32" s="100">
        <f>O32</f>
        <v>0</v>
      </c>
      <c r="S32" s="101"/>
      <c r="T32" s="101"/>
      <c r="U32" s="102"/>
      <c r="V32" s="359"/>
      <c r="W32" s="360"/>
      <c r="X32" s="361"/>
      <c r="Y32" s="102"/>
      <c r="Z32" s="102"/>
      <c r="AA32" s="102"/>
      <c r="AB32" s="101">
        <f t="shared" ref="AB32" si="8">R32</f>
        <v>0</v>
      </c>
      <c r="AC32" s="363">
        <f>R32</f>
        <v>0</v>
      </c>
      <c r="AH32" s="550">
        <v>14316</v>
      </c>
      <c r="AI32" s="304">
        <v>0</v>
      </c>
      <c r="AJ32" s="279"/>
      <c r="AK32" s="406">
        <f>AI32</f>
        <v>0</v>
      </c>
      <c r="AL32" s="551">
        <f>AH32*AK32</f>
        <v>0</v>
      </c>
      <c r="AM32" s="554" t="str">
        <f t="shared" si="1"/>
        <v>02.3.68.5</v>
      </c>
      <c r="AN32" s="555">
        <f t="shared" si="2"/>
        <v>0</v>
      </c>
      <c r="AO32" s="148"/>
      <c r="AP32" s="100">
        <f>AK32</f>
        <v>0</v>
      </c>
      <c r="AQ32" s="101"/>
      <c r="AR32" s="101"/>
      <c r="AS32" s="102"/>
      <c r="AT32" s="359"/>
      <c r="AU32" s="360"/>
      <c r="AV32" s="361"/>
      <c r="AW32" s="102"/>
      <c r="AX32" s="102"/>
      <c r="AY32" s="102"/>
      <c r="AZ32" s="101">
        <f t="shared" ref="AZ32" si="9">AP32</f>
        <v>0</v>
      </c>
      <c r="BA32" s="363">
        <f>AP32</f>
        <v>0</v>
      </c>
    </row>
    <row r="33" spans="2:59" s="265" customFormat="1" ht="30" hidden="1" customHeight="1" x14ac:dyDescent="0.45">
      <c r="B33" s="355"/>
      <c r="C33" s="364"/>
      <c r="D33" s="453"/>
      <c r="E33" s="453"/>
      <c r="F33" s="453"/>
      <c r="G33" s="453"/>
      <c r="H33" s="370"/>
      <c r="I33" s="455"/>
      <c r="J33" s="453"/>
      <c r="K33" s="456"/>
      <c r="L33" s="357"/>
      <c r="M33" s="304">
        <v>0</v>
      </c>
      <c r="N33" s="279"/>
      <c r="O33" s="406"/>
      <c r="P33" s="358"/>
      <c r="Q33" s="148"/>
      <c r="R33" s="100"/>
      <c r="S33" s="101"/>
      <c r="T33" s="101"/>
      <c r="U33" s="102"/>
      <c r="V33" s="359"/>
      <c r="W33" s="360"/>
      <c r="X33" s="361"/>
      <c r="Y33" s="102"/>
      <c r="Z33" s="102"/>
      <c r="AA33" s="102"/>
      <c r="AB33" s="101"/>
      <c r="AC33" s="363"/>
      <c r="AH33" s="550"/>
      <c r="AI33" s="304"/>
      <c r="AJ33" s="279"/>
      <c r="AK33" s="406"/>
      <c r="AL33" s="551"/>
      <c r="AM33" s="554">
        <f t="shared" si="1"/>
        <v>0</v>
      </c>
      <c r="AN33" s="555">
        <f t="shared" si="2"/>
        <v>0</v>
      </c>
      <c r="AO33" s="148"/>
      <c r="AP33" s="100"/>
      <c r="AQ33" s="101"/>
      <c r="AR33" s="101"/>
      <c r="AS33" s="102"/>
      <c r="AT33" s="359"/>
      <c r="AU33" s="360"/>
      <c r="AV33" s="361"/>
      <c r="AW33" s="102"/>
      <c r="AX33" s="102"/>
      <c r="AY33" s="102"/>
      <c r="AZ33" s="101"/>
      <c r="BA33" s="363"/>
    </row>
    <row r="34" spans="2:59" s="265" customFormat="1" ht="28" customHeight="1" x14ac:dyDescent="0.45">
      <c r="B34" s="355" t="s">
        <v>178</v>
      </c>
      <c r="C34" s="356" t="s">
        <v>43</v>
      </c>
      <c r="D34" s="756" t="s">
        <v>179</v>
      </c>
      <c r="E34" s="756"/>
      <c r="F34" s="756"/>
      <c r="G34" s="756"/>
      <c r="H34" s="757"/>
      <c r="I34" s="758" t="s">
        <v>103</v>
      </c>
      <c r="J34" s="756"/>
      <c r="K34" s="759"/>
      <c r="L34" s="357">
        <v>27050</v>
      </c>
      <c r="M34" s="304">
        <v>0</v>
      </c>
      <c r="N34" s="279"/>
      <c r="O34" s="406">
        <f>M34</f>
        <v>0</v>
      </c>
      <c r="P34" s="358">
        <f>L34*O34</f>
        <v>0</v>
      </c>
      <c r="Q34" s="148"/>
      <c r="R34" s="100">
        <f>O34</f>
        <v>0</v>
      </c>
      <c r="S34" s="101"/>
      <c r="T34" s="101"/>
      <c r="U34" s="102"/>
      <c r="V34" s="359"/>
      <c r="W34" s="360"/>
      <c r="X34" s="361"/>
      <c r="Y34" s="102"/>
      <c r="Z34" s="102"/>
      <c r="AA34" s="102"/>
      <c r="AB34" s="101"/>
      <c r="AC34" s="363"/>
      <c r="AH34" s="550">
        <v>27050</v>
      </c>
      <c r="AI34" s="304">
        <v>0</v>
      </c>
      <c r="AJ34" s="279"/>
      <c r="AK34" s="406">
        <f>AI34</f>
        <v>0</v>
      </c>
      <c r="AL34" s="551">
        <f>AH34*AK34</f>
        <v>0</v>
      </c>
      <c r="AM34" s="554" t="str">
        <f t="shared" si="1"/>
        <v>02.3.68.5</v>
      </c>
      <c r="AN34" s="555">
        <f t="shared" si="2"/>
        <v>0</v>
      </c>
      <c r="AO34" s="148"/>
      <c r="AP34" s="100">
        <f>AK34</f>
        <v>0</v>
      </c>
      <c r="AQ34" s="101"/>
      <c r="AR34" s="101"/>
      <c r="AS34" s="102"/>
      <c r="AT34" s="359"/>
      <c r="AU34" s="360"/>
      <c r="AV34" s="361"/>
      <c r="AW34" s="102"/>
      <c r="AX34" s="102"/>
      <c r="AY34" s="102"/>
      <c r="AZ34" s="101"/>
      <c r="BA34" s="363"/>
    </row>
    <row r="35" spans="2:59" s="265" customFormat="1" ht="30" hidden="1" customHeight="1" x14ac:dyDescent="0.45">
      <c r="B35" s="355"/>
      <c r="C35" s="364"/>
      <c r="D35" s="453"/>
      <c r="E35" s="453"/>
      <c r="F35" s="453"/>
      <c r="G35" s="453"/>
      <c r="H35" s="370"/>
      <c r="I35" s="366"/>
      <c r="J35" s="365"/>
      <c r="K35" s="371"/>
      <c r="L35" s="357"/>
      <c r="M35" s="304">
        <v>0</v>
      </c>
      <c r="N35" s="279"/>
      <c r="O35" s="406"/>
      <c r="P35" s="358"/>
      <c r="Q35" s="148"/>
      <c r="R35" s="100"/>
      <c r="S35" s="101"/>
      <c r="T35" s="101"/>
      <c r="U35" s="102"/>
      <c r="V35" s="359"/>
      <c r="W35" s="360"/>
      <c r="X35" s="361"/>
      <c r="Y35" s="102"/>
      <c r="Z35" s="102"/>
      <c r="AA35" s="102"/>
      <c r="AB35" s="101"/>
      <c r="AC35" s="363"/>
      <c r="AH35" s="550"/>
      <c r="AI35" s="304"/>
      <c r="AJ35" s="279"/>
      <c r="AK35" s="406"/>
      <c r="AL35" s="551"/>
      <c r="AM35" s="554">
        <f t="shared" si="1"/>
        <v>0</v>
      </c>
      <c r="AN35" s="555">
        <f t="shared" si="2"/>
        <v>0</v>
      </c>
      <c r="AO35" s="148"/>
      <c r="AP35" s="100"/>
      <c r="AQ35" s="101"/>
      <c r="AR35" s="101"/>
      <c r="AS35" s="102"/>
      <c r="AT35" s="359"/>
      <c r="AU35" s="360"/>
      <c r="AV35" s="361"/>
      <c r="AW35" s="102"/>
      <c r="AX35" s="102"/>
      <c r="AY35" s="102"/>
      <c r="AZ35" s="101"/>
      <c r="BA35" s="363"/>
    </row>
    <row r="36" spans="2:59" s="265" customFormat="1" ht="28" customHeight="1" x14ac:dyDescent="0.45">
      <c r="B36" s="355" t="s">
        <v>180</v>
      </c>
      <c r="C36" s="356" t="s">
        <v>43</v>
      </c>
      <c r="D36" s="756" t="s">
        <v>181</v>
      </c>
      <c r="E36" s="756"/>
      <c r="F36" s="756"/>
      <c r="G36" s="756"/>
      <c r="H36" s="757"/>
      <c r="I36" s="758" t="s">
        <v>182</v>
      </c>
      <c r="J36" s="756"/>
      <c r="K36" s="759"/>
      <c r="L36" s="357">
        <v>119300</v>
      </c>
      <c r="M36" s="304">
        <v>0</v>
      </c>
      <c r="N36" s="279"/>
      <c r="O36" s="406">
        <f>M36</f>
        <v>0</v>
      </c>
      <c r="P36" s="358">
        <f>L36*O36</f>
        <v>0</v>
      </c>
      <c r="Q36" s="148"/>
      <c r="R36" s="100"/>
      <c r="S36" s="101"/>
      <c r="T36" s="102">
        <f>O36</f>
        <v>0</v>
      </c>
      <c r="U36" s="102"/>
      <c r="V36" s="359"/>
      <c r="W36" s="360"/>
      <c r="X36" s="361">
        <f>IF($O36&lt;&gt;0,"X",0)</f>
        <v>0</v>
      </c>
      <c r="Y36" s="102">
        <f>IF($O36&lt;&gt;0,"XXX",0)</f>
        <v>0</v>
      </c>
      <c r="Z36" s="102">
        <f>IF($O36&lt;&gt;0,"XXX",0)</f>
        <v>0</v>
      </c>
      <c r="AA36" s="102">
        <f>IF($O36&lt;&gt;0,"XXX",0)</f>
        <v>0</v>
      </c>
      <c r="AB36" s="101"/>
      <c r="AC36" s="363"/>
      <c r="AH36" s="550">
        <v>119300</v>
      </c>
      <c r="AI36" s="304">
        <v>0</v>
      </c>
      <c r="AJ36" s="279"/>
      <c r="AK36" s="406">
        <f>AI36</f>
        <v>0</v>
      </c>
      <c r="AL36" s="551">
        <f>AH36*AK36</f>
        <v>0</v>
      </c>
      <c r="AM36" s="554" t="str">
        <f t="shared" si="1"/>
        <v>02.3.68.5</v>
      </c>
      <c r="AN36" s="555">
        <f t="shared" si="2"/>
        <v>0</v>
      </c>
      <c r="AO36" s="148"/>
      <c r="AP36" s="100"/>
      <c r="AQ36" s="101"/>
      <c r="AR36" s="102">
        <f>AK36</f>
        <v>0</v>
      </c>
      <c r="AS36" s="102"/>
      <c r="AT36" s="359"/>
      <c r="AU36" s="360"/>
      <c r="AV36" s="361">
        <f>IF(AK36&lt;&gt;0,"X",0)</f>
        <v>0</v>
      </c>
      <c r="AW36" s="102">
        <f>IF(AK36&lt;&gt;0,"XXX",0)</f>
        <v>0</v>
      </c>
      <c r="AX36" s="102">
        <f>IF(AK36&lt;&gt;0,"XXX",0)</f>
        <v>0</v>
      </c>
      <c r="AY36" s="102">
        <f>IF(AK36&lt;&gt;0,"XXX",0)</f>
        <v>0</v>
      </c>
      <c r="AZ36" s="101"/>
      <c r="BA36" s="363"/>
    </row>
    <row r="37" spans="2:59" s="265" customFormat="1" ht="30" hidden="1" customHeight="1" x14ac:dyDescent="0.45">
      <c r="B37" s="355"/>
      <c r="C37" s="364"/>
      <c r="D37" s="453"/>
      <c r="E37" s="453"/>
      <c r="F37" s="453"/>
      <c r="G37" s="453"/>
      <c r="H37" s="370"/>
      <c r="I37" s="366"/>
      <c r="J37" s="365"/>
      <c r="K37" s="371"/>
      <c r="L37" s="357"/>
      <c r="M37" s="304">
        <v>0</v>
      </c>
      <c r="N37" s="279"/>
      <c r="O37" s="406"/>
      <c r="P37" s="358"/>
      <c r="Q37" s="148"/>
      <c r="R37" s="100"/>
      <c r="S37" s="101"/>
      <c r="T37" s="101"/>
      <c r="U37" s="102"/>
      <c r="V37" s="359"/>
      <c r="W37" s="360"/>
      <c r="X37" s="361"/>
      <c r="Y37" s="102"/>
      <c r="Z37" s="102"/>
      <c r="AA37" s="102"/>
      <c r="AB37" s="101"/>
      <c r="AC37" s="363"/>
      <c r="AH37" s="550"/>
      <c r="AI37" s="304"/>
      <c r="AJ37" s="279"/>
      <c r="AK37" s="406"/>
      <c r="AL37" s="551"/>
      <c r="AM37" s="554">
        <f t="shared" si="1"/>
        <v>0</v>
      </c>
      <c r="AN37" s="555">
        <f t="shared" si="2"/>
        <v>0</v>
      </c>
      <c r="AO37" s="148"/>
      <c r="AP37" s="100"/>
      <c r="AQ37" s="101"/>
      <c r="AR37" s="101"/>
      <c r="AS37" s="102"/>
      <c r="AT37" s="359"/>
      <c r="AU37" s="360"/>
      <c r="AV37" s="361"/>
      <c r="AW37" s="102"/>
      <c r="AX37" s="102"/>
      <c r="AY37" s="102"/>
      <c r="AZ37" s="101"/>
      <c r="BA37" s="363"/>
    </row>
    <row r="38" spans="2:59" s="265" customFormat="1" ht="28" customHeight="1" thickBot="1" x14ac:dyDescent="0.5">
      <c r="B38" s="355" t="s">
        <v>183</v>
      </c>
      <c r="C38" s="368" t="s">
        <v>53</v>
      </c>
      <c r="D38" s="754" t="s">
        <v>45</v>
      </c>
      <c r="E38" s="754"/>
      <c r="F38" s="754"/>
      <c r="G38" s="754"/>
      <c r="H38" s="787"/>
      <c r="I38" s="753" t="s">
        <v>46</v>
      </c>
      <c r="J38" s="754"/>
      <c r="K38" s="755"/>
      <c r="L38" s="357">
        <v>4772</v>
      </c>
      <c r="M38" s="304">
        <v>0</v>
      </c>
      <c r="N38" s="279"/>
      <c r="O38" s="406">
        <f>M38</f>
        <v>0</v>
      </c>
      <c r="P38" s="358">
        <f>L38*O38</f>
        <v>0</v>
      </c>
      <c r="Q38" s="150">
        <f>IF(SUM($X$14:$X$38)&lt;&gt;0,1,0)</f>
        <v>0</v>
      </c>
      <c r="R38" s="100"/>
      <c r="S38" s="101"/>
      <c r="T38" s="101"/>
      <c r="U38" s="102"/>
      <c r="V38" s="359">
        <f>O38</f>
        <v>0</v>
      </c>
      <c r="W38" s="360"/>
      <c r="X38" s="361">
        <f>IF($O38&lt;&gt;0,"X",0)</f>
        <v>0</v>
      </c>
      <c r="Y38" s="102">
        <f>IF($O38&lt;&gt;0,"XXX",0)</f>
        <v>0</v>
      </c>
      <c r="Z38" s="102">
        <f>IF($O38&lt;&gt;0,"XXX",0)</f>
        <v>0</v>
      </c>
      <c r="AA38" s="102">
        <f>IF($O38&lt;&gt;0,"XXX",0)</f>
        <v>0</v>
      </c>
      <c r="AB38" s="101"/>
      <c r="AC38" s="363"/>
      <c r="AH38" s="550">
        <v>4772</v>
      </c>
      <c r="AI38" s="304">
        <v>0</v>
      </c>
      <c r="AJ38" s="279"/>
      <c r="AK38" s="406">
        <f>AI38</f>
        <v>0</v>
      </c>
      <c r="AL38" s="551">
        <f>AH38*AK38</f>
        <v>0</v>
      </c>
      <c r="AM38" s="556" t="str">
        <f t="shared" si="1"/>
        <v>02.3.68.2</v>
      </c>
      <c r="AN38" s="557">
        <f t="shared" si="2"/>
        <v>0</v>
      </c>
      <c r="AO38" s="150">
        <f>IF(SUM(AV14:AV38)&lt;&gt;0,1,0)</f>
        <v>0</v>
      </c>
      <c r="AP38" s="100"/>
      <c r="AQ38" s="101"/>
      <c r="AR38" s="101"/>
      <c r="AS38" s="102"/>
      <c r="AT38" s="359">
        <f>AK38</f>
        <v>0</v>
      </c>
      <c r="AU38" s="360"/>
      <c r="AV38" s="361">
        <f>IF(AK38&lt;&gt;0,"X",0)</f>
        <v>0</v>
      </c>
      <c r="AW38" s="102">
        <f>IF(AK38&lt;&gt;0,"XXX",0)</f>
        <v>0</v>
      </c>
      <c r="AX38" s="102">
        <f>IF(AK38&lt;&gt;0,"XXX",0)</f>
        <v>0</v>
      </c>
      <c r="AY38" s="102">
        <f>IF(AK38&lt;&gt;0,"XXX",0)</f>
        <v>0</v>
      </c>
      <c r="AZ38" s="101"/>
      <c r="BA38" s="363"/>
    </row>
    <row r="39" spans="2:59" s="265" customFormat="1" ht="18" thickBot="1" x14ac:dyDescent="0.5">
      <c r="B39" s="372" t="s">
        <v>192</v>
      </c>
      <c r="C39" s="373"/>
      <c r="D39" s="374"/>
      <c r="E39" s="374"/>
      <c r="F39" s="374"/>
      <c r="G39" s="374"/>
      <c r="H39" s="374"/>
      <c r="I39" s="760" t="str">
        <f>I13</f>
        <v xml:space="preserve"> možno ještě rozdělit</v>
      </c>
      <c r="J39" s="760"/>
      <c r="K39" s="760"/>
      <c r="L39" s="454">
        <f>L13</f>
        <v>0</v>
      </c>
      <c r="M39" s="454"/>
      <c r="N39" s="454"/>
      <c r="O39" s="405">
        <f>O13</f>
        <v>0</v>
      </c>
      <c r="P39" s="345">
        <f>P13</f>
        <v>0</v>
      </c>
      <c r="Q39" s="150">
        <f>IF(OR(X14&lt;&gt;0,X16&lt;&gt;0,X30&lt;&gt;0,X36&lt;&gt;0,X38&lt;&gt;0),"1",0)</f>
        <v>0</v>
      </c>
      <c r="R39" s="375">
        <v>54000</v>
      </c>
      <c r="S39" s="376">
        <v>50501</v>
      </c>
      <c r="T39" s="376">
        <v>52601</v>
      </c>
      <c r="U39" s="376">
        <v>52106</v>
      </c>
      <c r="V39" s="377">
        <v>51212</v>
      </c>
      <c r="W39" s="378">
        <v>51017</v>
      </c>
      <c r="X39" s="379">
        <v>51010</v>
      </c>
      <c r="Y39" s="376">
        <v>51610</v>
      </c>
      <c r="Z39" s="376">
        <v>51710</v>
      </c>
      <c r="AA39" s="376">
        <v>51510</v>
      </c>
      <c r="AB39" s="377">
        <v>52510</v>
      </c>
      <c r="AC39" s="380">
        <v>60000</v>
      </c>
      <c r="AH39" s="558">
        <f>AH13</f>
        <v>0</v>
      </c>
      <c r="AI39" s="559"/>
      <c r="AJ39" s="559"/>
      <c r="AK39" s="560">
        <f>AK13</f>
        <v>0</v>
      </c>
      <c r="AL39" s="558">
        <f>AL13</f>
        <v>0</v>
      </c>
      <c r="AM39" s="799">
        <f>AM13</f>
        <v>0</v>
      </c>
      <c r="AN39" s="800"/>
      <c r="AO39" s="150">
        <f>IF(OR(AV14&lt;&gt;0,AV16&lt;&gt;0,AV30&lt;&gt;0,AV36&lt;&gt;0,AV38&lt;&gt;0),"1",0)</f>
        <v>0</v>
      </c>
      <c r="AP39" s="375">
        <v>54000</v>
      </c>
      <c r="AQ39" s="376">
        <v>50501</v>
      </c>
      <c r="AR39" s="376">
        <v>52601</v>
      </c>
      <c r="AS39" s="376">
        <v>52106</v>
      </c>
      <c r="AT39" s="377">
        <v>51212</v>
      </c>
      <c r="AU39" s="378">
        <v>51017</v>
      </c>
      <c r="AV39" s="379">
        <v>51010</v>
      </c>
      <c r="AW39" s="376">
        <v>51610</v>
      </c>
      <c r="AX39" s="376">
        <v>51710</v>
      </c>
      <c r="AY39" s="376">
        <v>51510</v>
      </c>
      <c r="AZ39" s="377">
        <v>52510</v>
      </c>
      <c r="BA39" s="380">
        <v>60000</v>
      </c>
    </row>
    <row r="40" spans="2:59" s="265" customFormat="1" ht="19.5" customHeight="1" thickBot="1" x14ac:dyDescent="0.5">
      <c r="B40" s="381"/>
      <c r="C40" s="545"/>
      <c r="D40" s="546">
        <f>G40+H40+I40</f>
        <v>0</v>
      </c>
      <c r="E40" s="546"/>
      <c r="F40" s="546"/>
      <c r="G40" s="546">
        <f>P18+P22+P24+P26+P28+P30+P38</f>
        <v>0</v>
      </c>
      <c r="H40" s="546">
        <f>P14+P16+P32+P36+P34</f>
        <v>0</v>
      </c>
      <c r="I40" s="546">
        <f>P20</f>
        <v>0</v>
      </c>
      <c r="J40" s="382"/>
      <c r="K40" s="382"/>
      <c r="L40" s="382"/>
      <c r="M40" s="382"/>
      <c r="N40" s="382"/>
      <c r="O40" s="408"/>
      <c r="P40" s="383"/>
      <c r="Q40" s="148"/>
      <c r="R40" s="103">
        <f>SUM(R14:R38)</f>
        <v>0</v>
      </c>
      <c r="S40" s="104">
        <f>ROUND(SUM(S14:S38),2)</f>
        <v>0</v>
      </c>
      <c r="T40" s="104">
        <f>ROUND(SUM(T14:T38),2)</f>
        <v>0</v>
      </c>
      <c r="U40" s="104">
        <f>SUM(U14:U38)</f>
        <v>0</v>
      </c>
      <c r="V40" s="103">
        <f>SUM(V14:V38)</f>
        <v>0</v>
      </c>
      <c r="W40" s="105">
        <f>SUM(W14:W38)</f>
        <v>0</v>
      </c>
      <c r="X40" s="384">
        <f>Q39</f>
        <v>0</v>
      </c>
      <c r="Y40" s="385">
        <f>IF(X40&gt;0,"XXX",0)</f>
        <v>0</v>
      </c>
      <c r="Z40" s="385">
        <f>Y40</f>
        <v>0</v>
      </c>
      <c r="AA40" s="386">
        <f>Y40</f>
        <v>0</v>
      </c>
      <c r="AB40" s="387">
        <f>ROUND(SUM(AB14:AB38),0)</f>
        <v>0</v>
      </c>
      <c r="AC40" s="388">
        <f>FLOOR(SUM(AC14:AC38),1)</f>
        <v>0</v>
      </c>
      <c r="AH40" s="804" t="str">
        <f>IF(AL39&gt;P39,"hodnota převyšuje Rozhodnutí"," možno ještě rozdělit")</f>
        <v xml:space="preserve"> možno ještě rozdělit</v>
      </c>
      <c r="AI40" s="805"/>
      <c r="AJ40" s="803"/>
      <c r="AK40" s="803"/>
      <c r="AL40" s="803"/>
      <c r="AM40" s="561"/>
      <c r="AN40" s="383"/>
      <c r="AO40" s="148"/>
      <c r="AP40" s="103">
        <f>SUM(AP14:AP38)</f>
        <v>0</v>
      </c>
      <c r="AQ40" s="104">
        <f>ROUND(SUM(AQ14:AQ38),2)</f>
        <v>0</v>
      </c>
      <c r="AR40" s="104">
        <f>ROUND(SUM(AR14:AR38),2)</f>
        <v>0</v>
      </c>
      <c r="AS40" s="104">
        <f>SUM(AS14:AS38)</f>
        <v>0</v>
      </c>
      <c r="AT40" s="103">
        <f>SUM(AT14:AT38)</f>
        <v>0</v>
      </c>
      <c r="AU40" s="105">
        <f>SUM(AU14:AU38)</f>
        <v>0</v>
      </c>
      <c r="AV40" s="384">
        <f>AO39</f>
        <v>0</v>
      </c>
      <c r="AW40" s="385">
        <f>IF(AV40&gt;0,"XXX",0)</f>
        <v>0</v>
      </c>
      <c r="AX40" s="385">
        <f>AW40</f>
        <v>0</v>
      </c>
      <c r="AY40" s="386">
        <f>AW40</f>
        <v>0</v>
      </c>
      <c r="AZ40" s="387">
        <f>ROUND(SUM(AZ14:AZ38),0)</f>
        <v>0</v>
      </c>
      <c r="BA40" s="388">
        <f>FLOOR(SUM(BA14:BA38),1)</f>
        <v>0</v>
      </c>
      <c r="BB40" s="247"/>
      <c r="BC40" s="247"/>
      <c r="BD40" s="247"/>
      <c r="BE40" s="247"/>
      <c r="BF40" s="247"/>
      <c r="BG40" s="247"/>
    </row>
    <row r="41" spans="2:59" s="247" customFormat="1" x14ac:dyDescent="0.45">
      <c r="B41" s="389"/>
      <c r="C41" s="310"/>
      <c r="D41" s="248"/>
      <c r="E41" s="248"/>
      <c r="F41" s="248"/>
      <c r="G41" s="248"/>
      <c r="H41" s="248"/>
      <c r="I41" s="248"/>
      <c r="J41" s="248"/>
      <c r="K41" s="248"/>
      <c r="O41" s="91"/>
      <c r="P41" s="249"/>
      <c r="Q41" s="248"/>
      <c r="R41" s="310"/>
      <c r="S41" s="310"/>
      <c r="T41" s="310"/>
      <c r="U41" s="310"/>
      <c r="V41" s="310"/>
      <c r="W41" s="310"/>
      <c r="X41" s="310"/>
      <c r="Y41" s="310"/>
      <c r="Z41" s="310"/>
      <c r="AA41" s="310"/>
      <c r="AB41" s="310"/>
      <c r="AC41" s="248"/>
      <c r="AD41" s="265"/>
      <c r="AE41" s="265"/>
      <c r="AF41" s="265"/>
      <c r="AG41" s="265"/>
      <c r="AH41" s="530">
        <f>AI41+AJ41+AK41</f>
        <v>0</v>
      </c>
      <c r="AI41" s="530">
        <f>AL18+AL22+AL24+AL26+AL28+AL30+AL38</f>
        <v>0</v>
      </c>
      <c r="AJ41" s="530">
        <f>AL14+AL16+AL32+AL36+AL34</f>
        <v>0</v>
      </c>
      <c r="AK41" s="530">
        <f>AL20</f>
        <v>0</v>
      </c>
      <c r="AL41" s="547"/>
      <c r="AM41" s="249"/>
      <c r="AN41" s="249"/>
      <c r="AO41" s="248"/>
      <c r="AP41" s="310"/>
      <c r="AQ41" s="310"/>
      <c r="AR41" s="310"/>
      <c r="AS41" s="310"/>
      <c r="AT41" s="310"/>
      <c r="AU41" s="310"/>
      <c r="AV41" s="310"/>
      <c r="AW41" s="310"/>
      <c r="AX41" s="310"/>
      <c r="AY41" s="310"/>
      <c r="AZ41" s="310"/>
      <c r="BA41" s="248"/>
    </row>
    <row r="42" spans="2:59" s="247" customFormat="1" x14ac:dyDescent="0.45">
      <c r="B42" s="389"/>
      <c r="C42" s="310"/>
      <c r="D42" s="248"/>
      <c r="E42" s="248"/>
      <c r="F42" s="248"/>
      <c r="G42" s="248"/>
      <c r="H42" s="248"/>
      <c r="I42" s="248"/>
      <c r="J42" s="248"/>
      <c r="K42" s="248"/>
      <c r="M42" s="248"/>
      <c r="N42" s="248"/>
      <c r="O42" s="15"/>
      <c r="P42" s="248"/>
      <c r="Q42" s="248"/>
      <c r="R42" s="310"/>
      <c r="S42" s="310"/>
      <c r="T42" s="310"/>
      <c r="U42" s="310"/>
      <c r="V42" s="310"/>
      <c r="W42" s="310"/>
      <c r="X42" s="310"/>
      <c r="Y42" s="310"/>
      <c r="Z42" s="310"/>
      <c r="AA42" s="310"/>
      <c r="AB42" s="310"/>
      <c r="AC42" s="248"/>
      <c r="AD42" s="265"/>
      <c r="AE42" s="265"/>
      <c r="AF42" s="265"/>
      <c r="AG42" s="265"/>
      <c r="AI42" s="248"/>
      <c r="AJ42" s="248"/>
      <c r="AK42" s="15"/>
      <c r="AL42" s="248"/>
      <c r="AM42" s="248"/>
      <c r="AN42" s="248"/>
      <c r="AO42" s="248"/>
      <c r="AP42" s="310"/>
      <c r="AQ42" s="310"/>
      <c r="AR42" s="310"/>
      <c r="AS42" s="310"/>
      <c r="AT42" s="310"/>
      <c r="AU42" s="310"/>
      <c r="AV42" s="310"/>
      <c r="AW42" s="310"/>
      <c r="AX42" s="310"/>
      <c r="AY42" s="310"/>
      <c r="AZ42" s="310"/>
      <c r="BA42" s="248"/>
    </row>
    <row r="43" spans="2:59" s="247" customFormat="1" x14ac:dyDescent="0.45">
      <c r="B43" s="389"/>
      <c r="C43" s="310"/>
      <c r="D43" s="248"/>
      <c r="E43" s="248"/>
      <c r="F43" s="248"/>
      <c r="G43" s="248"/>
      <c r="H43" s="248"/>
      <c r="I43" s="248"/>
      <c r="J43" s="248"/>
      <c r="K43" s="248"/>
      <c r="M43" s="248"/>
      <c r="N43" s="248"/>
      <c r="O43" s="15"/>
      <c r="P43" s="248"/>
      <c r="Q43" s="248"/>
      <c r="R43" s="310"/>
      <c r="S43" s="310"/>
      <c r="T43" s="310"/>
      <c r="U43" s="310"/>
      <c r="V43" s="310"/>
      <c r="W43" s="310"/>
      <c r="X43" s="310"/>
      <c r="Y43" s="310"/>
      <c r="Z43" s="310"/>
      <c r="AA43" s="310"/>
      <c r="AB43" s="310"/>
      <c r="AC43" s="248"/>
      <c r="AD43" s="265"/>
      <c r="AE43" s="265"/>
      <c r="AF43" s="265"/>
      <c r="AG43" s="265"/>
      <c r="AI43" s="248"/>
      <c r="AJ43" s="248"/>
      <c r="AK43" s="15"/>
      <c r="AL43" s="248"/>
      <c r="AM43" s="248"/>
      <c r="AN43" s="248"/>
      <c r="AO43" s="248"/>
      <c r="AP43" s="310"/>
      <c r="AQ43" s="310"/>
      <c r="AR43" s="310"/>
      <c r="AS43" s="310"/>
      <c r="AT43" s="310"/>
      <c r="AU43" s="310"/>
      <c r="AV43" s="310"/>
      <c r="AW43" s="310"/>
      <c r="AX43" s="310"/>
      <c r="AY43" s="310"/>
      <c r="AZ43" s="310"/>
      <c r="BA43" s="248"/>
    </row>
    <row r="44" spans="2:59" s="247" customFormat="1" x14ac:dyDescent="0.45">
      <c r="B44" s="389"/>
      <c r="C44" s="310"/>
      <c r="D44" s="248"/>
      <c r="E44" s="248"/>
      <c r="F44" s="248"/>
      <c r="G44" s="248"/>
      <c r="H44" s="248"/>
      <c r="I44" s="248"/>
      <c r="J44" s="248"/>
      <c r="K44" s="248"/>
      <c r="M44" s="248"/>
      <c r="N44" s="248"/>
      <c r="O44" s="15"/>
      <c r="P44" s="248"/>
      <c r="Q44" s="248"/>
      <c r="R44" s="310"/>
      <c r="S44" s="310"/>
      <c r="T44" s="310"/>
      <c r="U44" s="310"/>
      <c r="V44" s="310"/>
      <c r="W44" s="310"/>
      <c r="X44" s="310"/>
      <c r="Y44" s="310"/>
      <c r="Z44" s="310"/>
      <c r="AA44" s="310"/>
      <c r="AB44" s="310"/>
      <c r="AC44" s="248"/>
      <c r="AD44" s="265"/>
      <c r="AE44" s="265"/>
      <c r="AF44" s="265"/>
      <c r="AG44" s="265"/>
      <c r="AI44" s="248"/>
      <c r="AJ44" s="248"/>
      <c r="AK44" s="15"/>
      <c r="AL44" s="248"/>
      <c r="AM44" s="248"/>
      <c r="AN44" s="248"/>
      <c r="AO44" s="248"/>
      <c r="AP44" s="310"/>
      <c r="AQ44" s="310"/>
      <c r="AR44" s="310"/>
      <c r="AS44" s="310"/>
      <c r="AT44" s="310"/>
      <c r="AU44" s="310"/>
      <c r="AV44" s="310"/>
      <c r="AW44" s="310"/>
      <c r="AX44" s="310"/>
      <c r="AY44" s="310"/>
      <c r="AZ44" s="310"/>
      <c r="BA44" s="248"/>
    </row>
    <row r="45" spans="2:59" s="247" customFormat="1" x14ac:dyDescent="0.45">
      <c r="B45" s="389"/>
      <c r="C45" s="310"/>
      <c r="D45" s="248"/>
      <c r="E45" s="248"/>
      <c r="F45" s="248"/>
      <c r="G45" s="248"/>
      <c r="H45" s="248"/>
      <c r="I45" s="248"/>
      <c r="J45" s="248"/>
      <c r="K45" s="248"/>
      <c r="M45" s="248"/>
      <c r="N45" s="248"/>
      <c r="O45" s="15"/>
      <c r="P45" s="248"/>
      <c r="Q45" s="248"/>
      <c r="R45" s="310"/>
      <c r="S45" s="310"/>
      <c r="T45" s="310"/>
      <c r="U45" s="310"/>
      <c r="V45" s="310"/>
      <c r="W45" s="310"/>
      <c r="X45" s="310"/>
      <c r="Y45" s="310"/>
      <c r="Z45" s="310"/>
      <c r="AA45" s="310"/>
      <c r="AB45" s="310"/>
      <c r="AC45" s="248"/>
      <c r="AD45" s="265"/>
      <c r="AE45" s="265"/>
      <c r="AF45" s="265"/>
      <c r="AG45" s="265"/>
      <c r="AI45" s="248"/>
      <c r="AJ45" s="248"/>
      <c r="AK45" s="15"/>
      <c r="AL45" s="248"/>
      <c r="AM45" s="248"/>
      <c r="AN45" s="248"/>
      <c r="AO45" s="248"/>
      <c r="AP45" s="310"/>
      <c r="AQ45" s="310"/>
      <c r="AR45" s="310"/>
      <c r="AS45" s="310"/>
      <c r="AT45" s="310"/>
      <c r="AU45" s="310"/>
      <c r="AV45" s="310"/>
      <c r="AW45" s="310"/>
      <c r="AX45" s="310"/>
      <c r="AY45" s="310"/>
      <c r="AZ45" s="310"/>
      <c r="BA45" s="248"/>
    </row>
    <row r="46" spans="2:59" x14ac:dyDescent="0.45">
      <c r="B46" s="90"/>
      <c r="C46" s="94"/>
      <c r="D46" s="15"/>
      <c r="E46" s="15"/>
      <c r="F46" s="15"/>
      <c r="G46" s="15"/>
      <c r="H46" s="15"/>
      <c r="I46" s="15"/>
      <c r="J46" s="15"/>
      <c r="K46" s="15"/>
      <c r="L46" s="91"/>
      <c r="M46" s="15"/>
      <c r="P46" s="15"/>
      <c r="AE46" s="1"/>
      <c r="AF46" s="1"/>
      <c r="AG46" s="1"/>
      <c r="AH46" s="91"/>
      <c r="AI46" s="15"/>
      <c r="AL46" s="15"/>
      <c r="AM46" s="15"/>
      <c r="AN46" s="15"/>
    </row>
    <row r="47" spans="2:59" x14ac:dyDescent="0.45">
      <c r="M47" s="15"/>
      <c r="P47" s="15"/>
      <c r="AE47" s="1"/>
      <c r="AF47" s="1"/>
      <c r="AG47" s="1"/>
      <c r="AI47" s="15"/>
      <c r="AL47" s="15"/>
      <c r="AM47" s="15"/>
      <c r="AN47" s="15"/>
    </row>
    <row r="48" spans="2:59" x14ac:dyDescent="0.45">
      <c r="M48" s="15"/>
      <c r="P48" s="15"/>
      <c r="AE48" s="1"/>
      <c r="AF48" s="1"/>
      <c r="AG48" s="1"/>
      <c r="AI48" s="15"/>
      <c r="AL48" s="15"/>
      <c r="AM48" s="15"/>
      <c r="AN48" s="15"/>
    </row>
    <row r="49" spans="13:40" x14ac:dyDescent="0.45">
      <c r="M49" s="15"/>
      <c r="P49" s="15"/>
      <c r="AE49" s="1"/>
      <c r="AF49" s="1"/>
      <c r="AG49" s="1"/>
      <c r="AI49" s="15"/>
      <c r="AL49" s="15"/>
      <c r="AM49" s="15"/>
      <c r="AN49" s="15"/>
    </row>
    <row r="50" spans="13:40" x14ac:dyDescent="0.45">
      <c r="M50" s="15"/>
      <c r="P50" s="15"/>
      <c r="AE50" s="1"/>
      <c r="AF50" s="1"/>
      <c r="AG50" s="1"/>
      <c r="AI50" s="15"/>
      <c r="AL50" s="15"/>
      <c r="AM50" s="15"/>
      <c r="AN50" s="15"/>
    </row>
    <row r="51" spans="13:40" x14ac:dyDescent="0.45">
      <c r="M51" s="15"/>
      <c r="P51" s="15"/>
      <c r="AE51" s="1"/>
      <c r="AF51" s="1"/>
      <c r="AG51" s="1"/>
      <c r="AI51" s="15"/>
      <c r="AL51" s="15"/>
      <c r="AM51" s="15"/>
      <c r="AN51" s="15"/>
    </row>
    <row r="52" spans="13:40" x14ac:dyDescent="0.45">
      <c r="M52" s="15"/>
      <c r="P52" s="15"/>
      <c r="AE52" s="1"/>
      <c r="AF52" s="1"/>
      <c r="AG52" s="1"/>
      <c r="AI52" s="15"/>
      <c r="AL52" s="15"/>
      <c r="AM52" s="15"/>
      <c r="AN52" s="15"/>
    </row>
    <row r="53" spans="13:40" x14ac:dyDescent="0.45">
      <c r="M53" s="15"/>
      <c r="P53" s="15"/>
      <c r="AE53" s="1"/>
      <c r="AF53" s="1"/>
      <c r="AG53" s="1"/>
      <c r="AI53" s="15"/>
      <c r="AL53" s="15"/>
      <c r="AM53" s="15"/>
      <c r="AN53" s="15"/>
    </row>
    <row r="54" spans="13:40" x14ac:dyDescent="0.45">
      <c r="M54" s="15"/>
      <c r="P54" s="15"/>
      <c r="AE54" s="1"/>
      <c r="AF54" s="1"/>
      <c r="AG54" s="1"/>
      <c r="AI54" s="15"/>
      <c r="AL54" s="15"/>
      <c r="AM54" s="15"/>
      <c r="AN54" s="15"/>
    </row>
    <row r="55" spans="13:40" x14ac:dyDescent="0.45">
      <c r="M55" s="15"/>
      <c r="P55" s="15"/>
      <c r="AE55" s="1"/>
      <c r="AF55" s="1"/>
      <c r="AG55" s="1"/>
      <c r="AI55" s="15"/>
      <c r="AL55" s="15"/>
      <c r="AM55" s="15"/>
      <c r="AN55" s="15"/>
    </row>
    <row r="56" spans="13:40" x14ac:dyDescent="0.45">
      <c r="M56" s="15"/>
      <c r="P56" s="15"/>
      <c r="AE56" s="1"/>
      <c r="AF56" s="1"/>
      <c r="AG56" s="1"/>
      <c r="AI56" s="15"/>
      <c r="AL56" s="15"/>
      <c r="AM56" s="15"/>
      <c r="AN56" s="15"/>
    </row>
    <row r="57" spans="13:40" x14ac:dyDescent="0.45">
      <c r="M57" s="15"/>
      <c r="P57" s="15"/>
      <c r="AE57" s="1"/>
      <c r="AF57" s="1"/>
      <c r="AG57" s="1"/>
      <c r="AI57" s="15"/>
      <c r="AL57" s="15"/>
      <c r="AM57" s="15"/>
      <c r="AN57" s="15"/>
    </row>
    <row r="58" spans="13:40" x14ac:dyDescent="0.45">
      <c r="M58" s="15"/>
      <c r="P58" s="15"/>
      <c r="AE58" s="1"/>
      <c r="AF58" s="1"/>
      <c r="AG58" s="1"/>
      <c r="AI58" s="15"/>
      <c r="AL58" s="15"/>
      <c r="AM58" s="15"/>
      <c r="AN58" s="15"/>
    </row>
    <row r="59" spans="13:40" x14ac:dyDescent="0.45">
      <c r="M59" s="15"/>
      <c r="P59" s="15"/>
      <c r="AE59" s="1"/>
      <c r="AF59" s="1"/>
      <c r="AG59" s="1"/>
      <c r="AI59" s="15"/>
      <c r="AL59" s="15"/>
      <c r="AM59" s="15"/>
      <c r="AN59" s="15"/>
    </row>
    <row r="60" spans="13:40" x14ac:dyDescent="0.45">
      <c r="M60" s="15"/>
      <c r="P60" s="15"/>
      <c r="AE60" s="1"/>
      <c r="AF60" s="1"/>
      <c r="AG60" s="1"/>
      <c r="AI60" s="15"/>
      <c r="AL60" s="15"/>
      <c r="AM60" s="15"/>
      <c r="AN60" s="15"/>
    </row>
    <row r="61" spans="13:40" x14ac:dyDescent="0.45">
      <c r="M61" s="15"/>
      <c r="P61" s="15"/>
      <c r="AE61" s="1"/>
      <c r="AF61" s="1"/>
      <c r="AG61" s="1"/>
      <c r="AI61" s="15"/>
      <c r="AL61" s="15"/>
      <c r="AM61" s="15"/>
      <c r="AN61" s="15"/>
    </row>
    <row r="62" spans="13:40" x14ac:dyDescent="0.45">
      <c r="M62" s="15"/>
      <c r="P62" s="15"/>
      <c r="AE62" s="1"/>
      <c r="AF62" s="1"/>
      <c r="AG62" s="1"/>
      <c r="AI62" s="15"/>
      <c r="AL62" s="15"/>
      <c r="AM62" s="15"/>
      <c r="AN62" s="15"/>
    </row>
    <row r="63" spans="13:40" x14ac:dyDescent="0.45">
      <c r="AE63" s="1"/>
      <c r="AF63" s="1"/>
      <c r="AG63" s="1"/>
    </row>
    <row r="64" spans="13:40" x14ac:dyDescent="0.45">
      <c r="AE64" s="1"/>
      <c r="AF64" s="1"/>
      <c r="AG64" s="1"/>
    </row>
    <row r="65" spans="31:33" x14ac:dyDescent="0.45">
      <c r="AE65" s="1"/>
      <c r="AF65" s="1"/>
      <c r="AG65" s="1"/>
    </row>
    <row r="66" spans="31:33" x14ac:dyDescent="0.45">
      <c r="AE66" s="1"/>
      <c r="AF66" s="1"/>
      <c r="AG66" s="1"/>
    </row>
    <row r="67" spans="31:33" x14ac:dyDescent="0.45">
      <c r="AE67" s="1"/>
      <c r="AF67" s="1"/>
      <c r="AG67" s="1"/>
    </row>
    <row r="68" spans="31:33" x14ac:dyDescent="0.45">
      <c r="AE68" s="1"/>
      <c r="AF68" s="1"/>
      <c r="AG68" s="1"/>
    </row>
    <row r="69" spans="31:33" x14ac:dyDescent="0.45">
      <c r="AE69" s="1"/>
      <c r="AF69" s="1"/>
      <c r="AG69" s="1"/>
    </row>
    <row r="70" spans="31:33" x14ac:dyDescent="0.45">
      <c r="AE70" s="1"/>
      <c r="AF70" s="1"/>
      <c r="AG70" s="1"/>
    </row>
    <row r="71" spans="31:33" x14ac:dyDescent="0.45">
      <c r="AE71" s="1"/>
      <c r="AF71" s="1"/>
      <c r="AG71" s="1"/>
    </row>
    <row r="72" spans="31:33" x14ac:dyDescent="0.45">
      <c r="AE72" s="16"/>
      <c r="AF72" s="16"/>
      <c r="AG72" s="16"/>
    </row>
  </sheetData>
  <sheetProtection algorithmName="SHA-512" hashValue="H3dr+q1NcuXfbyaklG/SXTbeAN9zjYM7DeiA64uxlw1Qncoy39prGmhHyHWMLtFYiX/D3zL80m4wc1sd1A68cw==" saltValue="RpgesnzG9JoJTqnXH8YBhQ==" spinCount="100000" sheet="1" objects="1" scenarios="1"/>
  <mergeCells count="94">
    <mergeCell ref="H6:J6"/>
    <mergeCell ref="H5:J5"/>
    <mergeCell ref="H4:J4"/>
    <mergeCell ref="H3:J3"/>
    <mergeCell ref="H2:J2"/>
    <mergeCell ref="F6:G6"/>
    <mergeCell ref="F5:G5"/>
    <mergeCell ref="F4:G4"/>
    <mergeCell ref="F3:G3"/>
    <mergeCell ref="F2:G2"/>
    <mergeCell ref="D6:E6"/>
    <mergeCell ref="D5:E5"/>
    <mergeCell ref="D4:E4"/>
    <mergeCell ref="D3:E3"/>
    <mergeCell ref="D2:E2"/>
    <mergeCell ref="AM39:AN39"/>
    <mergeCell ref="AM13:AN13"/>
    <mergeCell ref="AJ40:AL40"/>
    <mergeCell ref="AH40:AI40"/>
    <mergeCell ref="L2:AK2"/>
    <mergeCell ref="L3:AK3"/>
    <mergeCell ref="L4:AK4"/>
    <mergeCell ref="L5:AK5"/>
    <mergeCell ref="L6:AK6"/>
    <mergeCell ref="N8:N11"/>
    <mergeCell ref="M8:M11"/>
    <mergeCell ref="M12:N12"/>
    <mergeCell ref="AN8:AN12"/>
    <mergeCell ref="AM8:AM12"/>
    <mergeCell ref="AH8:AH12"/>
    <mergeCell ref="AI8:AI12"/>
    <mergeCell ref="BA8:BA11"/>
    <mergeCell ref="AP12:AU12"/>
    <mergeCell ref="AV12:AZ12"/>
    <mergeCell ref="AV8:AV11"/>
    <mergeCell ref="AW8:AW11"/>
    <mergeCell ref="AX8:AX11"/>
    <mergeCell ref="AY8:AY11"/>
    <mergeCell ref="AZ8:AZ11"/>
    <mergeCell ref="AQ8:AQ11"/>
    <mergeCell ref="AR8:AR11"/>
    <mergeCell ref="AS8:AS11"/>
    <mergeCell ref="AT8:AT11"/>
    <mergeCell ref="AU8:AU11"/>
    <mergeCell ref="AP8:AP11"/>
    <mergeCell ref="I13:K13"/>
    <mergeCell ref="R12:W12"/>
    <mergeCell ref="AB8:AB11"/>
    <mergeCell ref="D16:H16"/>
    <mergeCell ref="I16:K16"/>
    <mergeCell ref="B13:H13"/>
    <mergeCell ref="Y8:Y11"/>
    <mergeCell ref="Z8:Z11"/>
    <mergeCell ref="AA8:AA11"/>
    <mergeCell ref="X12:AB12"/>
    <mergeCell ref="D14:H14"/>
    <mergeCell ref="AJ8:AJ12"/>
    <mergeCell ref="AL8:AL12"/>
    <mergeCell ref="I32:K32"/>
    <mergeCell ref="D36:H36"/>
    <mergeCell ref="I36:K36"/>
    <mergeCell ref="D34:H34"/>
    <mergeCell ref="I14:K14"/>
    <mergeCell ref="I34:K34"/>
    <mergeCell ref="D28:H28"/>
    <mergeCell ref="I28:K28"/>
    <mergeCell ref="D30:H30"/>
    <mergeCell ref="I30:K30"/>
    <mergeCell ref="D22:H22"/>
    <mergeCell ref="I22:K22"/>
    <mergeCell ref="I24:K24"/>
    <mergeCell ref="D26:H26"/>
    <mergeCell ref="AC8:AC11"/>
    <mergeCell ref="B9:H9"/>
    <mergeCell ref="T8:T11"/>
    <mergeCell ref="U8:U11"/>
    <mergeCell ref="V8:V11"/>
    <mergeCell ref="W8:W11"/>
    <mergeCell ref="X8:X11"/>
    <mergeCell ref="I8:K12"/>
    <mergeCell ref="L8:L12"/>
    <mergeCell ref="P8:P12"/>
    <mergeCell ref="R8:R11"/>
    <mergeCell ref="S8:S11"/>
    <mergeCell ref="I38:K38"/>
    <mergeCell ref="D32:H32"/>
    <mergeCell ref="I26:K26"/>
    <mergeCell ref="D18:H18"/>
    <mergeCell ref="I39:K39"/>
    <mergeCell ref="D38:H38"/>
    <mergeCell ref="D24:H24"/>
    <mergeCell ref="I18:K18"/>
    <mergeCell ref="D20:H20"/>
    <mergeCell ref="I20:K20"/>
  </mergeCells>
  <conditionalFormatting sqref="E11:F11">
    <cfRule type="cellIs" dxfId="70" priority="54" stopIfTrue="1" operator="lessThan">
      <formula>0</formula>
    </cfRule>
    <cfRule type="cellIs" dxfId="69" priority="55" operator="greaterThan">
      <formula>2000</formula>
    </cfRule>
  </conditionalFormatting>
  <conditionalFormatting sqref="E11:F11">
    <cfRule type="expression" dxfId="68" priority="53">
      <formula>$O$12=1</formula>
    </cfRule>
  </conditionalFormatting>
  <conditionalFormatting sqref="P39">
    <cfRule type="expression" dxfId="67" priority="25" stopIfTrue="1">
      <formula>$P$13&gt;$G$11</formula>
    </cfRule>
    <cfRule type="expression" dxfId="66" priority="26" stopIfTrue="1">
      <formula>$P$13&lt;#REF!</formula>
    </cfRule>
    <cfRule type="expression" dxfId="65" priority="27">
      <formula>$P$13&gt;#REF!</formula>
    </cfRule>
  </conditionalFormatting>
  <conditionalFormatting sqref="N18">
    <cfRule type="expression" dxfId="64" priority="20">
      <formula>N18&lt;M18/10</formula>
    </cfRule>
    <cfRule type="expression" dxfId="63" priority="21">
      <formula>N18&gt;M18</formula>
    </cfRule>
    <cfRule type="expression" dxfId="62" priority="22">
      <formula>Q18=1</formula>
    </cfRule>
  </conditionalFormatting>
  <conditionalFormatting sqref="N20">
    <cfRule type="expression" dxfId="61" priority="17">
      <formula>N20&lt;M20/10</formula>
    </cfRule>
    <cfRule type="expression" dxfId="60" priority="18">
      <formula>N20&gt;M20</formula>
    </cfRule>
    <cfRule type="expression" dxfId="59" priority="19">
      <formula>Q20=1</formula>
    </cfRule>
  </conditionalFormatting>
  <conditionalFormatting sqref="AJ18">
    <cfRule type="expression" dxfId="58" priority="8">
      <formula>AJ18&lt;AI18/10</formula>
    </cfRule>
    <cfRule type="expression" dxfId="57" priority="9">
      <formula>AJ18&gt;AI18</formula>
    </cfRule>
    <cfRule type="expression" dxfId="56" priority="10">
      <formula>AO18=1</formula>
    </cfRule>
  </conditionalFormatting>
  <conditionalFormatting sqref="AJ20">
    <cfRule type="expression" dxfId="55" priority="5">
      <formula>AJ20&lt;AI20/10</formula>
    </cfRule>
    <cfRule type="expression" dxfId="54" priority="6">
      <formula>AJ20&gt;AI20</formula>
    </cfRule>
    <cfRule type="expression" dxfId="53" priority="7">
      <formula>AO20=1</formula>
    </cfRule>
  </conditionalFormatting>
  <conditionalFormatting sqref="AH13:AN13 AH39:AN39 AH40">
    <cfRule type="expression" dxfId="52" priority="3" stopIfTrue="1">
      <formula>$AL$13&gt;$P$13</formula>
    </cfRule>
  </conditionalFormatting>
  <conditionalFormatting sqref="L3:AK6">
    <cfRule type="cellIs" dxfId="51" priority="1" operator="notEqual">
      <formula>"OK"</formula>
    </cfRule>
  </conditionalFormatting>
  <dataValidations count="6">
    <dataValidation type="whole" allowBlank="1" showErrorMessage="1" sqref="M18 AI18">
      <formula1>0</formula1>
      <formula2>999999</formula2>
    </dataValidation>
    <dataValidation type="whole" allowBlank="1" showInputMessage="1" showErrorMessage="1" sqref="M19:M38 M15:M17 AI19:AI38 AI15:AI17">
      <formula1>0</formula1>
      <formula2>999999</formula2>
    </dataValidation>
    <dataValidation type="whole" operator="lessThanOrEqual" allowBlank="1" showInputMessage="1" showErrorMessage="1" error="Počet získaných osvědčení nemůže překročit počet vykázaných šablon." prompt="Hodnota nesmí převyšovat počet vykázaných šablon._x000a__x000a_Na 1 kurz DVPP je možné využít max. 10 šablon." sqref="N20 AJ20 N18 AJ18">
      <formula1>M18</formula1>
    </dataValidation>
    <dataValidation type="whole" allowBlank="1" showInputMessage="1" showErrorMessage="1" sqref="M14 AI14">
      <formula1>0</formula1>
      <formula2>1000</formula2>
    </dataValidation>
    <dataValidation type="list" showInputMessage="1" showErrorMessage="1" sqref="D11">
      <formula1>"PA, ŠAP"</formula1>
    </dataValidation>
    <dataValidation type="whole" allowBlank="1" showInputMessage="1" showErrorMessage="1" sqref="E11:F11">
      <formula1>0</formula1>
      <formula2>10000</formula2>
    </dataValidation>
  </dataValidations>
  <hyperlinks>
    <hyperlink ref="B1" location="'Úvodní strana'!A1" display="zpět na úvodní stranu"/>
  </hyperlinks>
  <pageMargins left="0.51181102362204722" right="0.31496062992125984" top="0.39370078740157483" bottom="0.1968503937007874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H105"/>
  <sheetViews>
    <sheetView workbookViewId="0">
      <selection activeCell="D7" sqref="D7"/>
    </sheetView>
  </sheetViews>
  <sheetFormatPr defaultColWidth="9.1796875" defaultRowHeight="16" x14ac:dyDescent="0.45"/>
  <cols>
    <col min="1" max="1" width="1.7265625" style="3" customWidth="1"/>
    <col min="2" max="2" width="9" style="7" customWidth="1"/>
    <col min="3" max="3" width="4.7265625" style="4" hidden="1" customWidth="1"/>
    <col min="4" max="4" width="20.1796875" style="4" customWidth="1"/>
    <col min="5" max="5" width="23" style="4" customWidth="1"/>
    <col min="6" max="6" width="11.54296875" style="4" customWidth="1"/>
    <col min="7" max="7" width="10.26953125" style="4" customWidth="1"/>
    <col min="8" max="8" width="4" style="4" customWidth="1"/>
    <col min="9" max="9" width="48.26953125" style="4" customWidth="1"/>
    <col min="10" max="10" width="11.7265625" style="3" customWidth="1"/>
    <col min="11" max="11" width="11.1796875" style="4" customWidth="1"/>
    <col min="12" max="12" width="9.26953125" style="15" customWidth="1"/>
    <col min="13" max="13" width="9.7265625" style="15" hidden="1" customWidth="1"/>
    <col min="14" max="14" width="11.54296875" style="249" customWidth="1"/>
    <col min="15" max="15" width="4.26953125" style="310" hidden="1" customWidth="1"/>
    <col min="16" max="16" width="8" style="249" customWidth="1"/>
    <col min="17" max="17" width="14.7265625" style="249" customWidth="1"/>
    <col min="18" max="18" width="4.26953125" style="310" customWidth="1"/>
    <col min="19" max="30" width="7.54296875" style="4" hidden="1" customWidth="1"/>
    <col min="31" max="31" width="4" style="3" hidden="1" customWidth="1"/>
    <col min="32" max="32" width="2.1796875" style="3" hidden="1" customWidth="1"/>
    <col min="33" max="33" width="2" style="3" customWidth="1"/>
    <col min="34" max="34" width="11.7265625" style="3" customWidth="1"/>
    <col min="35" max="35" width="13.7265625" style="4" customWidth="1"/>
    <col min="36" max="36" width="13.7265625" style="15" customWidth="1"/>
    <col min="37" max="37" width="9.7265625" style="15" hidden="1" customWidth="1"/>
    <col min="38" max="38" width="11.54296875" style="249" customWidth="1"/>
    <col min="39" max="39" width="12.1796875" style="249" customWidth="1"/>
    <col min="40" max="40" width="14" style="249" customWidth="1"/>
    <col min="41" max="41" width="4.26953125" style="310" hidden="1" customWidth="1"/>
    <col min="42" max="42" width="8" style="249" customWidth="1"/>
    <col min="43" max="43" width="14.7265625" style="249" customWidth="1"/>
    <col min="44" max="44" width="4.26953125" style="310" hidden="1" customWidth="1"/>
    <col min="45" max="56" width="7.54296875" style="4" hidden="1" customWidth="1"/>
    <col min="57" max="57" width="11.26953125" style="3" hidden="1" customWidth="1"/>
    <col min="58" max="58" width="11.26953125" style="3" customWidth="1"/>
    <col min="59" max="59" width="4.26953125" style="3" customWidth="1"/>
    <col min="60" max="16384" width="9.1796875" style="3"/>
  </cols>
  <sheetData>
    <row r="1" spans="2:56" x14ac:dyDescent="0.45">
      <c r="B1" s="17" t="s">
        <v>40</v>
      </c>
      <c r="C1" s="3"/>
      <c r="D1" s="3"/>
      <c r="E1" s="3"/>
      <c r="F1" s="248"/>
      <c r="G1" s="248"/>
      <c r="H1" s="248"/>
      <c r="I1" s="248"/>
      <c r="J1" s="247"/>
      <c r="K1" s="248"/>
      <c r="L1" s="248"/>
      <c r="M1" s="248"/>
      <c r="S1" s="248" t="s">
        <v>64</v>
      </c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7"/>
      <c r="AF1" s="247"/>
      <c r="AG1" s="247"/>
      <c r="AH1" s="247"/>
      <c r="AI1" s="248"/>
      <c r="AJ1" s="248"/>
      <c r="AS1" s="4" t="s">
        <v>64</v>
      </c>
    </row>
    <row r="2" spans="2:56" ht="34.5" customHeight="1" x14ac:dyDescent="0.45">
      <c r="B2" s="905"/>
      <c r="C2" s="906"/>
      <c r="D2" s="907"/>
      <c r="E2" s="474" t="s">
        <v>219</v>
      </c>
      <c r="F2" s="902" t="s">
        <v>220</v>
      </c>
      <c r="G2" s="903"/>
      <c r="H2" s="904"/>
      <c r="I2" s="474" t="s">
        <v>255</v>
      </c>
      <c r="J2" s="892" t="s">
        <v>221</v>
      </c>
      <c r="K2" s="892"/>
      <c r="L2" s="892"/>
      <c r="M2" s="892"/>
      <c r="N2" s="892"/>
      <c r="O2" s="892"/>
      <c r="P2" s="892"/>
      <c r="Q2" s="892"/>
      <c r="R2" s="892"/>
      <c r="S2" s="892"/>
      <c r="T2" s="892"/>
      <c r="U2" s="892"/>
      <c r="V2" s="892"/>
      <c r="W2" s="892"/>
      <c r="X2" s="892"/>
      <c r="Y2" s="892"/>
      <c r="Z2" s="892"/>
      <c r="AA2" s="892"/>
      <c r="AB2" s="892"/>
      <c r="AC2" s="892"/>
      <c r="AD2" s="892"/>
      <c r="AE2" s="892"/>
      <c r="AF2" s="892"/>
      <c r="AG2" s="892"/>
      <c r="AH2" s="892"/>
      <c r="AI2" s="892"/>
      <c r="AK2" s="249"/>
      <c r="AN2" s="310"/>
      <c r="AO2" s="249"/>
      <c r="AQ2" s="310"/>
      <c r="AR2" s="4"/>
      <c r="BD2" s="3"/>
    </row>
    <row r="3" spans="2:56" ht="24" customHeight="1" x14ac:dyDescent="0.45">
      <c r="B3" s="905" t="s">
        <v>227</v>
      </c>
      <c r="C3" s="906"/>
      <c r="D3" s="907"/>
      <c r="E3" s="476">
        <f>N13</f>
        <v>0</v>
      </c>
      <c r="F3" s="899">
        <f>AL13</f>
        <v>0</v>
      </c>
      <c r="G3" s="900"/>
      <c r="H3" s="901"/>
      <c r="I3" s="478">
        <f>E3-F3</f>
        <v>0</v>
      </c>
      <c r="J3" s="893" t="str">
        <f>IF(I3&gt;=0,"OK","nelze navýšit dotaci subjektu")</f>
        <v>OK</v>
      </c>
      <c r="K3" s="893"/>
      <c r="L3" s="893"/>
      <c r="M3" s="893"/>
      <c r="N3" s="893"/>
      <c r="O3" s="893"/>
      <c r="P3" s="893"/>
      <c r="Q3" s="893"/>
      <c r="R3" s="893"/>
      <c r="S3" s="893"/>
      <c r="T3" s="893"/>
      <c r="U3" s="893"/>
      <c r="V3" s="893"/>
      <c r="W3" s="893"/>
      <c r="X3" s="893"/>
      <c r="Y3" s="893"/>
      <c r="Z3" s="893"/>
      <c r="AA3" s="893"/>
      <c r="AB3" s="893"/>
      <c r="AC3" s="893"/>
      <c r="AD3" s="893"/>
      <c r="AE3" s="893"/>
      <c r="AF3" s="893"/>
      <c r="AG3" s="893"/>
      <c r="AH3" s="893"/>
      <c r="AI3" s="893"/>
      <c r="AK3" s="249"/>
      <c r="AN3" s="310"/>
      <c r="AO3" s="249"/>
      <c r="AQ3" s="310"/>
      <c r="AR3" s="4"/>
      <c r="BD3" s="3"/>
    </row>
    <row r="4" spans="2:56" ht="24" customHeight="1" x14ac:dyDescent="0.45">
      <c r="B4" s="905" t="s">
        <v>222</v>
      </c>
      <c r="C4" s="906"/>
      <c r="D4" s="907"/>
      <c r="E4" s="476">
        <f>SUMIFS(N14:N56,$C14:$C56,"1.2")</f>
        <v>0</v>
      </c>
      <c r="F4" s="899">
        <f>SUMIFS(AL14:AL56,$C14:$C56,"1.2")</f>
        <v>0</v>
      </c>
      <c r="G4" s="900"/>
      <c r="H4" s="901"/>
      <c r="I4" s="478">
        <f t="shared" ref="I4:I6" si="0">E4-F4</f>
        <v>0</v>
      </c>
      <c r="J4" s="893" t="str">
        <f>IF(Souhrn!G5&lt;0,CONCATENATE("je překročena celková částka SC za všechny subjekty (navýšeno u: ",IF(Souhrn!H5&lt;&gt;0,"SŠ - ",""),IF(Souhrn!I5&lt;&gt;0,"VOŠ - ",""),IF(Souhrn!J5&lt;&gt;0,"DM - ",""),IF(Souhrn!K5&lt;&gt;0,"Internát - ",""),")"),"OK")</f>
        <v>OK</v>
      </c>
      <c r="K4" s="893"/>
      <c r="L4" s="893"/>
      <c r="M4" s="893"/>
      <c r="N4" s="893"/>
      <c r="O4" s="893"/>
      <c r="P4" s="893"/>
      <c r="Q4" s="893"/>
      <c r="R4" s="893"/>
      <c r="S4" s="893"/>
      <c r="T4" s="893"/>
      <c r="U4" s="893"/>
      <c r="V4" s="893"/>
      <c r="W4" s="893"/>
      <c r="X4" s="893"/>
      <c r="Y4" s="893"/>
      <c r="Z4" s="893"/>
      <c r="AA4" s="893"/>
      <c r="AB4" s="893"/>
      <c r="AC4" s="893"/>
      <c r="AD4" s="893"/>
      <c r="AE4" s="893"/>
      <c r="AF4" s="893"/>
      <c r="AG4" s="893"/>
      <c r="AH4" s="893"/>
      <c r="AI4" s="893"/>
      <c r="AK4" s="249"/>
      <c r="AN4" s="310"/>
      <c r="AO4" s="249"/>
      <c r="AQ4" s="310"/>
      <c r="AR4" s="4"/>
      <c r="BD4" s="3"/>
    </row>
    <row r="5" spans="2:56" ht="24" customHeight="1" x14ac:dyDescent="0.45">
      <c r="B5" s="905" t="s">
        <v>223</v>
      </c>
      <c r="C5" s="906"/>
      <c r="D5" s="907"/>
      <c r="E5" s="476">
        <f>SUMIFS(N14:N56,$C14:$C56,"1.5")</f>
        <v>0</v>
      </c>
      <c r="F5" s="899">
        <f>SUMIFS(AL14:AL56,$C14:$C56,"1.5")</f>
        <v>0</v>
      </c>
      <c r="G5" s="900"/>
      <c r="H5" s="901"/>
      <c r="I5" s="478">
        <f t="shared" si="0"/>
        <v>0</v>
      </c>
      <c r="J5" s="893" t="str">
        <f>IF(Souhrn!G6&lt;0,CONCATENATE("je překročena celková částka SC za všechny subjekty (navýšeno u: ",IF(Souhrn!H6&lt;&gt;0,"SŠ - ",""),IF(Souhrn!I6&lt;&gt;0,"VOŠ - ",""),IF(Souhrn!J6&lt;&gt;0,"DM - ",""),IF(Souhrn!K6&lt;&gt;0,"Internát - ",""),")"),"OK")</f>
        <v>OK</v>
      </c>
      <c r="K5" s="893"/>
      <c r="L5" s="893"/>
      <c r="M5" s="893"/>
      <c r="N5" s="893"/>
      <c r="O5" s="893"/>
      <c r="P5" s="893"/>
      <c r="Q5" s="893"/>
      <c r="R5" s="893"/>
      <c r="S5" s="893"/>
      <c r="T5" s="893"/>
      <c r="U5" s="893"/>
      <c r="V5" s="893"/>
      <c r="W5" s="893"/>
      <c r="X5" s="893"/>
      <c r="Y5" s="893"/>
      <c r="Z5" s="893"/>
      <c r="AA5" s="893"/>
      <c r="AB5" s="893"/>
      <c r="AC5" s="893"/>
      <c r="AD5" s="893"/>
      <c r="AE5" s="893"/>
      <c r="AF5" s="893"/>
      <c r="AG5" s="893"/>
      <c r="AH5" s="893"/>
      <c r="AI5" s="893"/>
      <c r="AK5" s="249"/>
      <c r="AN5" s="310"/>
      <c r="AO5" s="249"/>
      <c r="AQ5" s="310"/>
      <c r="AR5" s="4"/>
      <c r="BD5" s="3"/>
    </row>
    <row r="6" spans="2:56" ht="24" customHeight="1" x14ac:dyDescent="0.45">
      <c r="B6" s="905" t="s">
        <v>224</v>
      </c>
      <c r="C6" s="906"/>
      <c r="D6" s="907"/>
      <c r="E6" s="476">
        <f>SUMIFS(N14:N56,$C14:$C56,"3.1")</f>
        <v>0</v>
      </c>
      <c r="F6" s="899">
        <f>SUMIFS(AL14:AL56,$C14:$C56,"3.1")</f>
        <v>0</v>
      </c>
      <c r="G6" s="900"/>
      <c r="H6" s="901"/>
      <c r="I6" s="478">
        <f t="shared" si="0"/>
        <v>0</v>
      </c>
      <c r="J6" s="893" t="str">
        <f>IF(Souhrn!G7&lt;0,CONCATENATE("je překročena celková částka SC za všechny subjekty (navýšeno u: ",IF(Souhrn!H7&lt;&gt;0,"SŠ - ",""),IF(Souhrn!I7&lt;&gt;0,"VOŠ - ",""),IF(Souhrn!J7&lt;&gt;0,"DM - ",""),IF(Souhrn!K7&lt;&gt;0,"Internát - ",""),")"),"OK")</f>
        <v>OK</v>
      </c>
      <c r="K6" s="893"/>
      <c r="L6" s="893"/>
      <c r="M6" s="893"/>
      <c r="N6" s="893"/>
      <c r="O6" s="893"/>
      <c r="P6" s="893"/>
      <c r="Q6" s="893"/>
      <c r="R6" s="893"/>
      <c r="S6" s="893"/>
      <c r="T6" s="893"/>
      <c r="U6" s="893"/>
      <c r="V6" s="893"/>
      <c r="W6" s="893"/>
      <c r="X6" s="893"/>
      <c r="Y6" s="893"/>
      <c r="Z6" s="893"/>
      <c r="AA6" s="893"/>
      <c r="AB6" s="893"/>
      <c r="AC6" s="893"/>
      <c r="AD6" s="893"/>
      <c r="AE6" s="893"/>
      <c r="AF6" s="893"/>
      <c r="AG6" s="893"/>
      <c r="AH6" s="893"/>
      <c r="AI6" s="893"/>
      <c r="AK6" s="249"/>
      <c r="AN6" s="310"/>
      <c r="AO6" s="249"/>
      <c r="AQ6" s="310"/>
      <c r="AR6" s="4"/>
      <c r="BD6" s="3"/>
    </row>
    <row r="7" spans="2:56" ht="24" customHeight="1" thickBot="1" x14ac:dyDescent="0.5">
      <c r="B7" s="17"/>
      <c r="C7" s="3"/>
      <c r="D7" s="3"/>
      <c r="E7" s="3"/>
    </row>
    <row r="8" spans="2:56" ht="16.5" customHeight="1" x14ac:dyDescent="0.45">
      <c r="B8" s="8"/>
      <c r="C8" s="10"/>
      <c r="D8" s="10"/>
      <c r="E8" s="10"/>
      <c r="F8" s="10"/>
      <c r="G8" s="854" t="s">
        <v>31</v>
      </c>
      <c r="H8" s="855"/>
      <c r="I8" s="856"/>
      <c r="J8" s="863" t="s">
        <v>21</v>
      </c>
      <c r="K8" s="845" t="s">
        <v>212</v>
      </c>
      <c r="L8" s="843" t="s">
        <v>186</v>
      </c>
      <c r="M8" s="134">
        <v>100000</v>
      </c>
      <c r="N8" s="843" t="s">
        <v>22</v>
      </c>
      <c r="P8" s="869" t="s">
        <v>205</v>
      </c>
      <c r="Q8" s="870"/>
      <c r="S8" s="884" t="s">
        <v>11</v>
      </c>
      <c r="T8" s="829" t="s">
        <v>0</v>
      </c>
      <c r="U8" s="829" t="s">
        <v>1</v>
      </c>
      <c r="V8" s="829" t="s">
        <v>50</v>
      </c>
      <c r="W8" s="829" t="s">
        <v>51</v>
      </c>
      <c r="X8" s="829" t="s">
        <v>52</v>
      </c>
      <c r="Y8" s="852" t="s">
        <v>4</v>
      </c>
      <c r="Z8" s="829" t="s">
        <v>5</v>
      </c>
      <c r="AA8" s="829" t="s">
        <v>6</v>
      </c>
      <c r="AB8" s="829" t="s">
        <v>7</v>
      </c>
      <c r="AC8" s="841" t="s">
        <v>8</v>
      </c>
      <c r="AD8" s="881" t="s">
        <v>3</v>
      </c>
      <c r="AH8" s="863" t="s">
        <v>21</v>
      </c>
      <c r="AI8" s="845" t="s">
        <v>218</v>
      </c>
      <c r="AJ8" s="843" t="s">
        <v>214</v>
      </c>
      <c r="AK8" s="564">
        <v>100000</v>
      </c>
      <c r="AL8" s="896" t="s">
        <v>22</v>
      </c>
      <c r="AM8" s="875" t="s">
        <v>215</v>
      </c>
      <c r="AN8" s="875" t="s">
        <v>216</v>
      </c>
      <c r="AP8" s="869" t="s">
        <v>205</v>
      </c>
      <c r="AQ8" s="870"/>
      <c r="AS8" s="884" t="s">
        <v>11</v>
      </c>
      <c r="AT8" s="829" t="s">
        <v>0</v>
      </c>
      <c r="AU8" s="829" t="s">
        <v>1</v>
      </c>
      <c r="AV8" s="829" t="s">
        <v>50</v>
      </c>
      <c r="AW8" s="829" t="s">
        <v>51</v>
      </c>
      <c r="AX8" s="829" t="s">
        <v>52</v>
      </c>
      <c r="AY8" s="852" t="s">
        <v>4</v>
      </c>
      <c r="AZ8" s="829" t="s">
        <v>5</v>
      </c>
      <c r="BA8" s="829" t="s">
        <v>6</v>
      </c>
      <c r="BB8" s="829" t="s">
        <v>7</v>
      </c>
      <c r="BC8" s="841" t="s">
        <v>8</v>
      </c>
      <c r="BD8" s="881" t="s">
        <v>3</v>
      </c>
    </row>
    <row r="9" spans="2:56" ht="26" x14ac:dyDescent="0.45">
      <c r="B9" s="849" t="s">
        <v>196</v>
      </c>
      <c r="C9" s="850"/>
      <c r="D9" s="850"/>
      <c r="E9" s="850"/>
      <c r="F9" s="851"/>
      <c r="G9" s="857"/>
      <c r="H9" s="858"/>
      <c r="I9" s="859"/>
      <c r="J9" s="864"/>
      <c r="K9" s="846"/>
      <c r="L9" s="844"/>
      <c r="M9" s="134">
        <v>1800</v>
      </c>
      <c r="N9" s="844"/>
      <c r="P9" s="871"/>
      <c r="Q9" s="872"/>
      <c r="S9" s="885"/>
      <c r="T9" s="830"/>
      <c r="U9" s="830"/>
      <c r="V9" s="830"/>
      <c r="W9" s="830"/>
      <c r="X9" s="830"/>
      <c r="Y9" s="853"/>
      <c r="Z9" s="830"/>
      <c r="AA9" s="830"/>
      <c r="AB9" s="830"/>
      <c r="AC9" s="842"/>
      <c r="AD9" s="882"/>
      <c r="AH9" s="864"/>
      <c r="AI9" s="846"/>
      <c r="AJ9" s="844"/>
      <c r="AK9" s="134">
        <v>1800</v>
      </c>
      <c r="AL9" s="897"/>
      <c r="AM9" s="876"/>
      <c r="AN9" s="876"/>
      <c r="AP9" s="871"/>
      <c r="AQ9" s="872"/>
      <c r="AS9" s="885"/>
      <c r="AT9" s="830"/>
      <c r="AU9" s="830"/>
      <c r="AV9" s="830"/>
      <c r="AW9" s="830"/>
      <c r="AX9" s="830"/>
      <c r="AY9" s="853"/>
      <c r="AZ9" s="830"/>
      <c r="BA9" s="830"/>
      <c r="BB9" s="830"/>
      <c r="BC9" s="842"/>
      <c r="BD9" s="882"/>
    </row>
    <row r="10" spans="2:56" s="4" customFormat="1" ht="57.75" customHeight="1" thickBot="1" x14ac:dyDescent="0.5">
      <c r="B10" s="9"/>
      <c r="C10" s="11"/>
      <c r="D10" s="71" t="s">
        <v>202</v>
      </c>
      <c r="E10" s="514" t="s">
        <v>16</v>
      </c>
      <c r="F10" s="12"/>
      <c r="G10" s="857"/>
      <c r="H10" s="858"/>
      <c r="I10" s="859"/>
      <c r="J10" s="864"/>
      <c r="K10" s="846"/>
      <c r="L10" s="844"/>
      <c r="M10" s="134"/>
      <c r="N10" s="844"/>
      <c r="O10" s="150"/>
      <c r="P10" s="873"/>
      <c r="Q10" s="874"/>
      <c r="R10" s="310"/>
      <c r="S10" s="885"/>
      <c r="T10" s="830"/>
      <c r="U10" s="830"/>
      <c r="V10" s="830"/>
      <c r="W10" s="830"/>
      <c r="X10" s="830"/>
      <c r="Y10" s="853"/>
      <c r="Z10" s="830"/>
      <c r="AA10" s="830"/>
      <c r="AB10" s="830"/>
      <c r="AC10" s="842"/>
      <c r="AD10" s="882"/>
      <c r="AF10" s="3"/>
      <c r="AG10" s="3"/>
      <c r="AH10" s="864"/>
      <c r="AI10" s="846"/>
      <c r="AJ10" s="844"/>
      <c r="AK10" s="134"/>
      <c r="AL10" s="897"/>
      <c r="AM10" s="876"/>
      <c r="AN10" s="876"/>
      <c r="AO10" s="310"/>
      <c r="AP10" s="873"/>
      <c r="AQ10" s="874"/>
      <c r="AR10" s="310"/>
      <c r="AS10" s="885"/>
      <c r="AT10" s="830"/>
      <c r="AU10" s="830"/>
      <c r="AV10" s="830"/>
      <c r="AW10" s="830"/>
      <c r="AX10" s="830"/>
      <c r="AY10" s="853"/>
      <c r="AZ10" s="830"/>
      <c r="BA10" s="830"/>
      <c r="BB10" s="830"/>
      <c r="BC10" s="842"/>
      <c r="BD10" s="882"/>
    </row>
    <row r="11" spans="2:56" s="6" customFormat="1" ht="16.5" x14ac:dyDescent="0.45">
      <c r="B11" s="9"/>
      <c r="C11" s="11"/>
      <c r="D11" s="75">
        <v>0</v>
      </c>
      <c r="E11" s="515">
        <f>IF(M12&gt;5000000,5000000,M12)</f>
        <v>0</v>
      </c>
      <c r="F11" s="13"/>
      <c r="G11" s="857"/>
      <c r="H11" s="858"/>
      <c r="I11" s="859"/>
      <c r="J11" s="864"/>
      <c r="K11" s="846"/>
      <c r="L11" s="844"/>
      <c r="M11" s="135">
        <f>IF((D11=0),IF(N57&gt;0,1,0),0)</f>
        <v>0</v>
      </c>
      <c r="N11" s="844"/>
      <c r="O11" s="150"/>
      <c r="P11" s="235" t="s">
        <v>203</v>
      </c>
      <c r="Q11" s="235" t="s">
        <v>204</v>
      </c>
      <c r="R11" s="310"/>
      <c r="S11" s="885"/>
      <c r="T11" s="830"/>
      <c r="U11" s="830"/>
      <c r="V11" s="830"/>
      <c r="W11" s="830"/>
      <c r="X11" s="830"/>
      <c r="Y11" s="853"/>
      <c r="Z11" s="830"/>
      <c r="AA11" s="830"/>
      <c r="AB11" s="830"/>
      <c r="AC11" s="842"/>
      <c r="AD11" s="882"/>
      <c r="AF11" s="4"/>
      <c r="AG11" s="4"/>
      <c r="AH11" s="864"/>
      <c r="AI11" s="846"/>
      <c r="AJ11" s="844"/>
      <c r="AK11" s="135">
        <f>IF(($D$11=0),IF(AL57&gt;0,1,0),0)</f>
        <v>0</v>
      </c>
      <c r="AL11" s="897"/>
      <c r="AM11" s="876"/>
      <c r="AN11" s="876"/>
      <c r="AO11" s="150"/>
      <c r="AP11" s="235" t="s">
        <v>203</v>
      </c>
      <c r="AQ11" s="235" t="s">
        <v>204</v>
      </c>
      <c r="AR11" s="310"/>
      <c r="AS11" s="885"/>
      <c r="AT11" s="830"/>
      <c r="AU11" s="830"/>
      <c r="AV11" s="830"/>
      <c r="AW11" s="830"/>
      <c r="AX11" s="830"/>
      <c r="AY11" s="853"/>
      <c r="AZ11" s="830"/>
      <c r="BA11" s="830"/>
      <c r="BB11" s="830"/>
      <c r="BC11" s="842"/>
      <c r="BD11" s="882"/>
    </row>
    <row r="12" spans="2:56" s="1" customFormat="1" ht="18" thickBot="1" x14ac:dyDescent="0.4">
      <c r="B12" s="132"/>
      <c r="C12" s="133"/>
      <c r="D12" s="133"/>
      <c r="E12" s="133"/>
      <c r="F12" s="133"/>
      <c r="G12" s="860"/>
      <c r="H12" s="861"/>
      <c r="I12" s="862"/>
      <c r="J12" s="865"/>
      <c r="K12" s="847" t="s">
        <v>211</v>
      </c>
      <c r="L12" s="848"/>
      <c r="M12" s="135">
        <f>IF(D11&gt;0,M8+D11*M9,0)</f>
        <v>0</v>
      </c>
      <c r="N12" s="895"/>
      <c r="O12" s="563"/>
      <c r="P12" s="236"/>
      <c r="Q12" s="236"/>
      <c r="R12" s="251"/>
      <c r="S12" s="883" t="s">
        <v>10</v>
      </c>
      <c r="T12" s="832"/>
      <c r="U12" s="832"/>
      <c r="V12" s="832"/>
      <c r="W12" s="832"/>
      <c r="X12" s="833"/>
      <c r="Y12" s="831" t="s">
        <v>9</v>
      </c>
      <c r="Z12" s="832"/>
      <c r="AA12" s="832"/>
      <c r="AB12" s="832"/>
      <c r="AC12" s="833"/>
      <c r="AD12" s="14" t="s">
        <v>2</v>
      </c>
      <c r="AF12" s="6"/>
      <c r="AG12" s="6"/>
      <c r="AH12" s="865"/>
      <c r="AI12" s="894"/>
      <c r="AJ12" s="895"/>
      <c r="AK12" s="135">
        <f>IF($D$11&gt;0,AK8+$D$11*AK9,0)</f>
        <v>0</v>
      </c>
      <c r="AL12" s="898"/>
      <c r="AM12" s="877"/>
      <c r="AN12" s="877"/>
      <c r="AO12" s="563"/>
      <c r="AP12" s="236"/>
      <c r="AQ12" s="236"/>
      <c r="AR12" s="251"/>
      <c r="AS12" s="883" t="s">
        <v>10</v>
      </c>
      <c r="AT12" s="832"/>
      <c r="AU12" s="832"/>
      <c r="AV12" s="832"/>
      <c r="AW12" s="832"/>
      <c r="AX12" s="833"/>
      <c r="AY12" s="831" t="s">
        <v>9</v>
      </c>
      <c r="AZ12" s="832"/>
      <c r="BA12" s="832"/>
      <c r="BB12" s="832"/>
      <c r="BC12" s="833"/>
      <c r="BD12" s="14" t="s">
        <v>2</v>
      </c>
    </row>
    <row r="13" spans="2:56" s="1" customFormat="1" ht="21.5" thickBot="1" x14ac:dyDescent="0.4">
      <c r="B13" s="834" t="s">
        <v>194</v>
      </c>
      <c r="C13" s="835"/>
      <c r="D13" s="835"/>
      <c r="E13" s="835"/>
      <c r="F13" s="835"/>
      <c r="G13" s="836" t="str">
        <f>G57</f>
        <v xml:space="preserve"> možno ještě rozdělit</v>
      </c>
      <c r="H13" s="836"/>
      <c r="I13" s="836"/>
      <c r="J13" s="460">
        <f>J57</f>
        <v>0</v>
      </c>
      <c r="K13" s="136"/>
      <c r="L13" s="136"/>
      <c r="M13" s="48">
        <f>M57</f>
        <v>0</v>
      </c>
      <c r="N13" s="419">
        <f>N57</f>
        <v>0</v>
      </c>
      <c r="O13" s="563"/>
      <c r="P13" s="420"/>
      <c r="Q13" s="420">
        <f>Q57</f>
        <v>0</v>
      </c>
      <c r="R13" s="251"/>
      <c r="S13" s="49">
        <v>54000</v>
      </c>
      <c r="T13" s="50">
        <v>50501</v>
      </c>
      <c r="U13" s="50">
        <v>52601</v>
      </c>
      <c r="V13" s="50">
        <v>52106</v>
      </c>
      <c r="W13" s="56">
        <v>51212</v>
      </c>
      <c r="X13" s="51">
        <v>51017</v>
      </c>
      <c r="Y13" s="52">
        <v>51010</v>
      </c>
      <c r="Z13" s="53">
        <v>51610</v>
      </c>
      <c r="AA13" s="53">
        <v>51710</v>
      </c>
      <c r="AB13" s="53">
        <v>51510</v>
      </c>
      <c r="AC13" s="54">
        <v>52510</v>
      </c>
      <c r="AD13" s="55">
        <v>60000</v>
      </c>
      <c r="AH13" s="565">
        <f>IF(AL13&gt;N13," ",AK13)</f>
        <v>0</v>
      </c>
      <c r="AI13" s="136"/>
      <c r="AJ13" s="136"/>
      <c r="AK13" s="48">
        <f>N13-AL13</f>
        <v>0</v>
      </c>
      <c r="AL13" s="569">
        <f>SUM(AL14:AL56)</f>
        <v>0</v>
      </c>
      <c r="AM13" s="888">
        <f>AM57</f>
        <v>0</v>
      </c>
      <c r="AN13" s="889">
        <f t="shared" ref="AN13" si="1">AN57</f>
        <v>0</v>
      </c>
      <c r="AO13" s="563"/>
      <c r="AP13" s="420"/>
      <c r="AQ13" s="420">
        <f>AQ57</f>
        <v>0</v>
      </c>
      <c r="AR13" s="251"/>
      <c r="AS13" s="49">
        <v>54000</v>
      </c>
      <c r="AT13" s="50">
        <v>50501</v>
      </c>
      <c r="AU13" s="50">
        <v>52601</v>
      </c>
      <c r="AV13" s="50">
        <v>52106</v>
      </c>
      <c r="AW13" s="56">
        <v>51212</v>
      </c>
      <c r="AX13" s="51">
        <v>51017</v>
      </c>
      <c r="AY13" s="52">
        <v>51010</v>
      </c>
      <c r="AZ13" s="53">
        <v>51610</v>
      </c>
      <c r="BA13" s="53">
        <v>51710</v>
      </c>
      <c r="BB13" s="53">
        <v>51510</v>
      </c>
      <c r="BC13" s="54">
        <v>52510</v>
      </c>
      <c r="BD13" s="55">
        <v>60000</v>
      </c>
    </row>
    <row r="14" spans="2:56" s="1" customFormat="1" ht="30" customHeight="1" x14ac:dyDescent="0.45">
      <c r="B14" s="129" t="s">
        <v>116</v>
      </c>
      <c r="C14" s="64" t="s">
        <v>53</v>
      </c>
      <c r="D14" s="837" t="s">
        <v>117</v>
      </c>
      <c r="E14" s="837"/>
      <c r="F14" s="838"/>
      <c r="G14" s="839" t="s">
        <v>118</v>
      </c>
      <c r="H14" s="837"/>
      <c r="I14" s="840"/>
      <c r="J14" s="120">
        <v>3871</v>
      </c>
      <c r="K14" s="76">
        <v>0</v>
      </c>
      <c r="L14" s="115"/>
      <c r="M14" s="72">
        <f>K14</f>
        <v>0</v>
      </c>
      <c r="N14" s="421">
        <f>J14*M14</f>
        <v>0</v>
      </c>
      <c r="O14" s="150"/>
      <c r="P14" s="422">
        <f>M14+Internát!M14</f>
        <v>0</v>
      </c>
      <c r="Q14" s="423">
        <f>N14+Internát!N14</f>
        <v>0</v>
      </c>
      <c r="R14" s="310"/>
      <c r="S14" s="18"/>
      <c r="T14" s="19">
        <f>M14*1/24</f>
        <v>0</v>
      </c>
      <c r="U14" s="19"/>
      <c r="V14" s="20"/>
      <c r="W14" s="57"/>
      <c r="X14" s="21"/>
      <c r="Y14" s="22">
        <f>IF($M14&lt;&gt;0,"X",0)</f>
        <v>0</v>
      </c>
      <c r="Z14" s="20">
        <f>IF($M14&lt;&gt;0,"XXX",0)</f>
        <v>0</v>
      </c>
      <c r="AA14" s="20">
        <f>IF($M14&lt;&gt;0,"XXX",0)</f>
        <v>0</v>
      </c>
      <c r="AB14" s="20">
        <f>IF($M14&lt;&gt;0,"XXX",0)</f>
        <v>0</v>
      </c>
      <c r="AC14" s="23"/>
      <c r="AD14" s="24"/>
      <c r="AH14" s="566">
        <v>3871</v>
      </c>
      <c r="AI14" s="76">
        <v>0</v>
      </c>
      <c r="AJ14" s="115"/>
      <c r="AK14" s="72">
        <f>AI14</f>
        <v>0</v>
      </c>
      <c r="AL14" s="570">
        <f>AH14*AK14</f>
        <v>0</v>
      </c>
      <c r="AM14" s="573" t="str">
        <f>IF($C14="1.1","02.3.68.1",IF($C14="1.2","02.3.68.2",IF($C14="1.5","02.3.68.5",IF($C14="3.1","02.3.61.1",))))</f>
        <v>02.3.68.2</v>
      </c>
      <c r="AN14" s="574">
        <f>AL14-$N14</f>
        <v>0</v>
      </c>
      <c r="AO14" s="150"/>
      <c r="AP14" s="422">
        <f>AK14+Internát!AK14</f>
        <v>0</v>
      </c>
      <c r="AQ14" s="423">
        <f>AL14+Internát!AL14</f>
        <v>0</v>
      </c>
      <c r="AR14" s="310"/>
      <c r="AS14" s="18"/>
      <c r="AT14" s="19">
        <f>AK14*1/24</f>
        <v>0</v>
      </c>
      <c r="AU14" s="19"/>
      <c r="AV14" s="20"/>
      <c r="AW14" s="57"/>
      <c r="AX14" s="21"/>
      <c r="AY14" s="22">
        <f>IF($M14&lt;&gt;0,"X",0)</f>
        <v>0</v>
      </c>
      <c r="AZ14" s="20">
        <f>IF($M14&lt;&gt;0,"XXX",0)</f>
        <v>0</v>
      </c>
      <c r="BA14" s="20">
        <f>IF($M14&lt;&gt;0,"XXX",0)</f>
        <v>0</v>
      </c>
      <c r="BB14" s="20">
        <f>IF($M14&lt;&gt;0,"XXX",0)</f>
        <v>0</v>
      </c>
      <c r="BC14" s="23"/>
      <c r="BD14" s="24"/>
    </row>
    <row r="15" spans="2:56" s="1" customFormat="1" ht="30" hidden="1" customHeight="1" x14ac:dyDescent="0.45">
      <c r="B15" s="130"/>
      <c r="C15" s="457"/>
      <c r="D15" s="116"/>
      <c r="E15" s="116"/>
      <c r="F15" s="117"/>
      <c r="G15" s="121"/>
      <c r="H15" s="122"/>
      <c r="I15" s="123"/>
      <c r="J15" s="124"/>
      <c r="K15" s="521"/>
      <c r="L15" s="115"/>
      <c r="M15" s="73"/>
      <c r="N15" s="424"/>
      <c r="O15" s="150"/>
      <c r="P15" s="422"/>
      <c r="Q15" s="423"/>
      <c r="R15" s="310"/>
      <c r="S15" s="25"/>
      <c r="T15" s="26"/>
      <c r="U15" s="26"/>
      <c r="V15" s="27"/>
      <c r="W15" s="58"/>
      <c r="X15" s="28"/>
      <c r="Y15" s="29"/>
      <c r="Z15" s="27"/>
      <c r="AA15" s="27"/>
      <c r="AB15" s="27"/>
      <c r="AC15" s="30"/>
      <c r="AD15" s="31"/>
      <c r="AH15" s="567"/>
      <c r="AI15" s="521"/>
      <c r="AJ15" s="115"/>
      <c r="AK15" s="73"/>
      <c r="AL15" s="571"/>
      <c r="AM15" s="575">
        <f t="shared" ref="AM15:AM56" si="2">IF($C15="1.1","02.3.68.1",IF($C15="1.2","02.3.68.2",IF($C15="1.5","02.3.68.5",IF($C15="3.1","02.3.61.1",))))</f>
        <v>0</v>
      </c>
      <c r="AN15" s="576">
        <f t="shared" ref="AN15:AN56" si="3">AL15-$N15</f>
        <v>0</v>
      </c>
      <c r="AO15" s="150"/>
      <c r="AP15" s="422"/>
      <c r="AQ15" s="423"/>
      <c r="AR15" s="310"/>
      <c r="AS15" s="25"/>
      <c r="AT15" s="26"/>
      <c r="AU15" s="26"/>
      <c r="AV15" s="27"/>
      <c r="AW15" s="58"/>
      <c r="AX15" s="28"/>
      <c r="AY15" s="29"/>
      <c r="AZ15" s="27"/>
      <c r="BA15" s="27"/>
      <c r="BB15" s="27"/>
      <c r="BC15" s="30"/>
      <c r="BD15" s="31"/>
    </row>
    <row r="16" spans="2:56" s="1" customFormat="1" ht="30" customHeight="1" x14ac:dyDescent="0.45">
      <c r="B16" s="131" t="s">
        <v>119</v>
      </c>
      <c r="C16" s="65" t="s">
        <v>53</v>
      </c>
      <c r="D16" s="824" t="s">
        <v>120</v>
      </c>
      <c r="E16" s="824"/>
      <c r="F16" s="825"/>
      <c r="G16" s="826" t="s">
        <v>121</v>
      </c>
      <c r="H16" s="824"/>
      <c r="I16" s="827"/>
      <c r="J16" s="125">
        <v>6292</v>
      </c>
      <c r="K16" s="74">
        <v>0</v>
      </c>
      <c r="L16" s="115"/>
      <c r="M16" s="72">
        <f>K16</f>
        <v>0</v>
      </c>
      <c r="N16" s="425">
        <f>J16*M16</f>
        <v>0</v>
      </c>
      <c r="O16" s="150"/>
      <c r="P16" s="422">
        <f>M16+Internát!M16</f>
        <v>0</v>
      </c>
      <c r="Q16" s="423">
        <f>N16+Internát!N16</f>
        <v>0</v>
      </c>
      <c r="R16" s="310"/>
      <c r="S16" s="32"/>
      <c r="T16" s="33">
        <f>M16*1/24</f>
        <v>0</v>
      </c>
      <c r="U16" s="33"/>
      <c r="V16" s="34"/>
      <c r="W16" s="59"/>
      <c r="X16" s="35"/>
      <c r="Y16" s="36">
        <f>IF($M16&lt;&gt;0,"X",0)</f>
        <v>0</v>
      </c>
      <c r="Z16" s="34">
        <f>IF($M16&lt;&gt;0,"XXX",0)</f>
        <v>0</v>
      </c>
      <c r="AA16" s="34">
        <f>IF($M16&lt;&gt;0,"XXX",0)</f>
        <v>0</v>
      </c>
      <c r="AB16" s="34">
        <f>IF($M16&lt;&gt;0,"XXX",0)</f>
        <v>0</v>
      </c>
      <c r="AC16" s="37"/>
      <c r="AD16" s="96"/>
      <c r="AH16" s="568">
        <v>6292</v>
      </c>
      <c r="AI16" s="74">
        <v>0</v>
      </c>
      <c r="AJ16" s="115"/>
      <c r="AK16" s="72">
        <f>AI16</f>
        <v>0</v>
      </c>
      <c r="AL16" s="572">
        <f>AH16*AK16</f>
        <v>0</v>
      </c>
      <c r="AM16" s="575" t="str">
        <f t="shared" si="2"/>
        <v>02.3.68.2</v>
      </c>
      <c r="AN16" s="576">
        <f t="shared" si="3"/>
        <v>0</v>
      </c>
      <c r="AO16" s="150"/>
      <c r="AP16" s="422">
        <f>AK16+Internát!AK16</f>
        <v>0</v>
      </c>
      <c r="AQ16" s="423">
        <f>AL16+Internát!AL16</f>
        <v>0</v>
      </c>
      <c r="AR16" s="310"/>
      <c r="AS16" s="32"/>
      <c r="AT16" s="33">
        <f>AK16*1/24</f>
        <v>0</v>
      </c>
      <c r="AU16" s="33"/>
      <c r="AV16" s="34"/>
      <c r="AW16" s="59"/>
      <c r="AX16" s="35"/>
      <c r="AY16" s="36">
        <f>IF($M16&lt;&gt;0,"X",0)</f>
        <v>0</v>
      </c>
      <c r="AZ16" s="34">
        <f>IF($M16&lt;&gt;0,"XXX",0)</f>
        <v>0</v>
      </c>
      <c r="BA16" s="34">
        <f>IF($M16&lt;&gt;0,"XXX",0)</f>
        <v>0</v>
      </c>
      <c r="BB16" s="34">
        <f>IF($M16&lt;&gt;0,"XXX",0)</f>
        <v>0</v>
      </c>
      <c r="BC16" s="37"/>
      <c r="BD16" s="96"/>
    </row>
    <row r="17" spans="2:56" s="1" customFormat="1" ht="30" hidden="1" customHeight="1" x14ac:dyDescent="0.45">
      <c r="B17" s="131"/>
      <c r="C17" s="457"/>
      <c r="D17" s="457"/>
      <c r="E17" s="457"/>
      <c r="F17" s="118"/>
      <c r="G17" s="126"/>
      <c r="H17" s="118"/>
      <c r="I17" s="127"/>
      <c r="J17" s="125"/>
      <c r="K17" s="74"/>
      <c r="L17" s="115"/>
      <c r="M17" s="73"/>
      <c r="N17" s="425"/>
      <c r="O17" s="150"/>
      <c r="P17" s="426"/>
      <c r="Q17" s="427"/>
      <c r="R17" s="310"/>
      <c r="S17" s="32"/>
      <c r="T17" s="33"/>
      <c r="U17" s="33"/>
      <c r="V17" s="34"/>
      <c r="W17" s="59"/>
      <c r="X17" s="35"/>
      <c r="Y17" s="36"/>
      <c r="Z17" s="34"/>
      <c r="AA17" s="34"/>
      <c r="AB17" s="34"/>
      <c r="AC17" s="37"/>
      <c r="AD17" s="96"/>
      <c r="AH17" s="568"/>
      <c r="AI17" s="74"/>
      <c r="AJ17" s="115"/>
      <c r="AK17" s="73"/>
      <c r="AL17" s="572"/>
      <c r="AM17" s="575">
        <f t="shared" si="2"/>
        <v>0</v>
      </c>
      <c r="AN17" s="576">
        <f t="shared" si="3"/>
        <v>0</v>
      </c>
      <c r="AO17" s="150"/>
      <c r="AP17" s="426"/>
      <c r="AQ17" s="427"/>
      <c r="AR17" s="310"/>
      <c r="AS17" s="32"/>
      <c r="AT17" s="33"/>
      <c r="AU17" s="33"/>
      <c r="AV17" s="34"/>
      <c r="AW17" s="59"/>
      <c r="AX17" s="35"/>
      <c r="AY17" s="36"/>
      <c r="AZ17" s="34"/>
      <c r="BA17" s="34"/>
      <c r="BB17" s="34"/>
      <c r="BC17" s="37"/>
      <c r="BD17" s="96"/>
    </row>
    <row r="18" spans="2:56" s="1" customFormat="1" ht="30" customHeight="1" x14ac:dyDescent="0.45">
      <c r="B18" s="131" t="s">
        <v>122</v>
      </c>
      <c r="C18" s="65" t="s">
        <v>53</v>
      </c>
      <c r="D18" s="824" t="s">
        <v>123</v>
      </c>
      <c r="E18" s="824"/>
      <c r="F18" s="825"/>
      <c r="G18" s="826" t="s">
        <v>124</v>
      </c>
      <c r="H18" s="824"/>
      <c r="I18" s="827"/>
      <c r="J18" s="125">
        <v>31460</v>
      </c>
      <c r="K18" s="74">
        <v>0</v>
      </c>
      <c r="L18" s="115"/>
      <c r="M18" s="72">
        <f>K18</f>
        <v>0</v>
      </c>
      <c r="N18" s="425">
        <f>J18*M18</f>
        <v>0</v>
      </c>
      <c r="O18" s="150"/>
      <c r="P18" s="422">
        <f>M18+Internát!M18</f>
        <v>0</v>
      </c>
      <c r="Q18" s="423">
        <f>N18+Internát!N18</f>
        <v>0</v>
      </c>
      <c r="R18" s="310"/>
      <c r="S18" s="32"/>
      <c r="T18" s="33">
        <f>M18*1/24</f>
        <v>0</v>
      </c>
      <c r="U18" s="33"/>
      <c r="V18" s="34"/>
      <c r="W18" s="59"/>
      <c r="X18" s="35"/>
      <c r="Y18" s="36">
        <f>IF($M18&lt;&gt;0,"X",0)</f>
        <v>0</v>
      </c>
      <c r="Z18" s="34">
        <f>IF($M18&lt;&gt;0,"XXX",0)</f>
        <v>0</v>
      </c>
      <c r="AA18" s="34">
        <f>IF($M18&lt;&gt;0,"XXX",0)</f>
        <v>0</v>
      </c>
      <c r="AB18" s="34">
        <f>IF($M18&lt;&gt;0,"XXX",0)</f>
        <v>0</v>
      </c>
      <c r="AC18" s="37"/>
      <c r="AD18" s="96"/>
      <c r="AH18" s="568">
        <v>31460</v>
      </c>
      <c r="AI18" s="74">
        <v>0</v>
      </c>
      <c r="AJ18" s="115"/>
      <c r="AK18" s="72">
        <f>AI18</f>
        <v>0</v>
      </c>
      <c r="AL18" s="572">
        <f>AH18*AK18</f>
        <v>0</v>
      </c>
      <c r="AM18" s="575" t="str">
        <f t="shared" si="2"/>
        <v>02.3.68.2</v>
      </c>
      <c r="AN18" s="576">
        <f t="shared" si="3"/>
        <v>0</v>
      </c>
      <c r="AO18" s="150"/>
      <c r="AP18" s="422">
        <f>AK18+Internát!AK18</f>
        <v>0</v>
      </c>
      <c r="AQ18" s="423">
        <f>AL18+Internát!AL18</f>
        <v>0</v>
      </c>
      <c r="AR18" s="310"/>
      <c r="AS18" s="32"/>
      <c r="AT18" s="33">
        <f>AK18*1/24</f>
        <v>0</v>
      </c>
      <c r="AU18" s="33"/>
      <c r="AV18" s="34"/>
      <c r="AW18" s="59"/>
      <c r="AX18" s="35"/>
      <c r="AY18" s="36">
        <f>IF($M18&lt;&gt;0,"X",0)</f>
        <v>0</v>
      </c>
      <c r="AZ18" s="34">
        <f>IF($M18&lt;&gt;0,"XXX",0)</f>
        <v>0</v>
      </c>
      <c r="BA18" s="34">
        <f>IF($M18&lt;&gt;0,"XXX",0)</f>
        <v>0</v>
      </c>
      <c r="BB18" s="34">
        <f>IF($M18&lt;&gt;0,"XXX",0)</f>
        <v>0</v>
      </c>
      <c r="BC18" s="37"/>
      <c r="BD18" s="96"/>
    </row>
    <row r="19" spans="2:56" s="1" customFormat="1" ht="30" hidden="1" customHeight="1" x14ac:dyDescent="0.45">
      <c r="B19" s="131"/>
      <c r="C19" s="457"/>
      <c r="D19" s="457"/>
      <c r="E19" s="457"/>
      <c r="F19" s="118"/>
      <c r="G19" s="126"/>
      <c r="H19" s="118"/>
      <c r="I19" s="127"/>
      <c r="J19" s="125"/>
      <c r="K19" s="74"/>
      <c r="L19" s="115"/>
      <c r="M19" s="73"/>
      <c r="N19" s="425"/>
      <c r="O19" s="150"/>
      <c r="P19" s="426"/>
      <c r="Q19" s="427"/>
      <c r="R19" s="310"/>
      <c r="S19" s="32"/>
      <c r="T19" s="33"/>
      <c r="U19" s="33"/>
      <c r="V19" s="34"/>
      <c r="W19" s="59"/>
      <c r="X19" s="35"/>
      <c r="Y19" s="36"/>
      <c r="Z19" s="34"/>
      <c r="AA19" s="34"/>
      <c r="AB19" s="34"/>
      <c r="AC19" s="37"/>
      <c r="AD19" s="96"/>
      <c r="AH19" s="568"/>
      <c r="AI19" s="74"/>
      <c r="AJ19" s="115"/>
      <c r="AK19" s="73"/>
      <c r="AL19" s="572"/>
      <c r="AM19" s="575">
        <f t="shared" si="2"/>
        <v>0</v>
      </c>
      <c r="AN19" s="576">
        <f t="shared" si="3"/>
        <v>0</v>
      </c>
      <c r="AO19" s="150"/>
      <c r="AP19" s="426"/>
      <c r="AQ19" s="427"/>
      <c r="AR19" s="310"/>
      <c r="AS19" s="32"/>
      <c r="AT19" s="33"/>
      <c r="AU19" s="33"/>
      <c r="AV19" s="34"/>
      <c r="AW19" s="59"/>
      <c r="AX19" s="35"/>
      <c r="AY19" s="36"/>
      <c r="AZ19" s="34"/>
      <c r="BA19" s="34"/>
      <c r="BB19" s="34"/>
      <c r="BC19" s="37"/>
      <c r="BD19" s="96"/>
    </row>
    <row r="20" spans="2:56" s="1" customFormat="1" ht="30" customHeight="1" x14ac:dyDescent="0.45">
      <c r="B20" s="131" t="s">
        <v>125</v>
      </c>
      <c r="C20" s="65" t="s">
        <v>53</v>
      </c>
      <c r="D20" s="824" t="s">
        <v>126</v>
      </c>
      <c r="E20" s="824"/>
      <c r="F20" s="825"/>
      <c r="G20" s="826" t="s">
        <v>127</v>
      </c>
      <c r="H20" s="824"/>
      <c r="I20" s="827"/>
      <c r="J20" s="125">
        <v>5291</v>
      </c>
      <c r="K20" s="74">
        <v>0</v>
      </c>
      <c r="L20" s="115"/>
      <c r="M20" s="72">
        <f>K20</f>
        <v>0</v>
      </c>
      <c r="N20" s="425">
        <f>J20*M20</f>
        <v>0</v>
      </c>
      <c r="O20" s="150"/>
      <c r="P20" s="422">
        <f>M20+Internát!M20</f>
        <v>0</v>
      </c>
      <c r="Q20" s="423">
        <f>N20+Internát!N20</f>
        <v>0</v>
      </c>
      <c r="R20" s="310"/>
      <c r="S20" s="32"/>
      <c r="T20" s="33">
        <f>M20*1/24</f>
        <v>0</v>
      </c>
      <c r="U20" s="33"/>
      <c r="V20" s="34"/>
      <c r="W20" s="59"/>
      <c r="X20" s="35"/>
      <c r="Y20" s="36">
        <f>IF($M20&lt;&gt;0,"X",0)</f>
        <v>0</v>
      </c>
      <c r="Z20" s="34">
        <f>IF($M20&lt;&gt;0,"XXX",0)</f>
        <v>0</v>
      </c>
      <c r="AA20" s="34">
        <f>IF($M20&lt;&gt;0,"XXX",0)</f>
        <v>0</v>
      </c>
      <c r="AB20" s="34">
        <f>IF($M20&lt;&gt;0,"XXX",0)</f>
        <v>0</v>
      </c>
      <c r="AC20" s="37"/>
      <c r="AD20" s="96"/>
      <c r="AH20" s="568">
        <v>5291</v>
      </c>
      <c r="AI20" s="74">
        <v>0</v>
      </c>
      <c r="AJ20" s="115"/>
      <c r="AK20" s="72">
        <f>AI20</f>
        <v>0</v>
      </c>
      <c r="AL20" s="572">
        <f>AH20*AK20</f>
        <v>0</v>
      </c>
      <c r="AM20" s="575" t="str">
        <f t="shared" si="2"/>
        <v>02.3.68.2</v>
      </c>
      <c r="AN20" s="576">
        <f t="shared" si="3"/>
        <v>0</v>
      </c>
      <c r="AO20" s="150"/>
      <c r="AP20" s="422">
        <f>AK20+Internát!AK20</f>
        <v>0</v>
      </c>
      <c r="AQ20" s="423">
        <f>AL20+Internát!AL20</f>
        <v>0</v>
      </c>
      <c r="AR20" s="310"/>
      <c r="AS20" s="32"/>
      <c r="AT20" s="33">
        <f>AK20*1/24</f>
        <v>0</v>
      </c>
      <c r="AU20" s="33"/>
      <c r="AV20" s="34"/>
      <c r="AW20" s="59"/>
      <c r="AX20" s="35"/>
      <c r="AY20" s="36">
        <f>IF($M20&lt;&gt;0,"X",0)</f>
        <v>0</v>
      </c>
      <c r="AZ20" s="34">
        <f>IF($M20&lt;&gt;0,"XXX",0)</f>
        <v>0</v>
      </c>
      <c r="BA20" s="34">
        <f>IF($M20&lt;&gt;0,"XXX",0)</f>
        <v>0</v>
      </c>
      <c r="BB20" s="34">
        <f>IF($M20&lt;&gt;0,"XXX",0)</f>
        <v>0</v>
      </c>
      <c r="BC20" s="37"/>
      <c r="BD20" s="96"/>
    </row>
    <row r="21" spans="2:56" s="1" customFormat="1" ht="30" hidden="1" customHeight="1" x14ac:dyDescent="0.45">
      <c r="B21" s="131"/>
      <c r="C21" s="457"/>
      <c r="D21" s="457"/>
      <c r="E21" s="457"/>
      <c r="F21" s="118"/>
      <c r="G21" s="126"/>
      <c r="H21" s="118"/>
      <c r="I21" s="127"/>
      <c r="J21" s="125"/>
      <c r="K21" s="74"/>
      <c r="L21" s="115"/>
      <c r="M21" s="73"/>
      <c r="N21" s="425"/>
      <c r="O21" s="150"/>
      <c r="P21" s="426"/>
      <c r="Q21" s="427"/>
      <c r="R21" s="310"/>
      <c r="S21" s="32"/>
      <c r="T21" s="33"/>
      <c r="U21" s="33"/>
      <c r="V21" s="34"/>
      <c r="W21" s="59"/>
      <c r="X21" s="35"/>
      <c r="Y21" s="36"/>
      <c r="Z21" s="34"/>
      <c r="AA21" s="34"/>
      <c r="AB21" s="34"/>
      <c r="AC21" s="37"/>
      <c r="AD21" s="96"/>
      <c r="AH21" s="568"/>
      <c r="AI21" s="74"/>
      <c r="AJ21" s="115"/>
      <c r="AK21" s="73"/>
      <c r="AL21" s="572"/>
      <c r="AM21" s="575">
        <f t="shared" si="2"/>
        <v>0</v>
      </c>
      <c r="AN21" s="576">
        <f t="shared" si="3"/>
        <v>0</v>
      </c>
      <c r="AO21" s="150"/>
      <c r="AP21" s="426"/>
      <c r="AQ21" s="427"/>
      <c r="AR21" s="310"/>
      <c r="AS21" s="32"/>
      <c r="AT21" s="33"/>
      <c r="AU21" s="33"/>
      <c r="AV21" s="34"/>
      <c r="AW21" s="59"/>
      <c r="AX21" s="35"/>
      <c r="AY21" s="36"/>
      <c r="AZ21" s="34"/>
      <c r="BA21" s="34"/>
      <c r="BB21" s="34"/>
      <c r="BC21" s="37"/>
      <c r="BD21" s="96"/>
    </row>
    <row r="22" spans="2:56" s="1" customFormat="1" ht="30" customHeight="1" x14ac:dyDescent="0.45">
      <c r="B22" s="131" t="s">
        <v>128</v>
      </c>
      <c r="C22" s="62" t="s">
        <v>43</v>
      </c>
      <c r="D22" s="824" t="s">
        <v>129</v>
      </c>
      <c r="E22" s="824"/>
      <c r="F22" s="825"/>
      <c r="G22" s="826" t="s">
        <v>130</v>
      </c>
      <c r="H22" s="824"/>
      <c r="I22" s="827"/>
      <c r="J22" s="125">
        <v>5593</v>
      </c>
      <c r="K22" s="74">
        <v>0</v>
      </c>
      <c r="L22" s="115"/>
      <c r="M22" s="72">
        <f>K22</f>
        <v>0</v>
      </c>
      <c r="N22" s="425">
        <f>J22*M22</f>
        <v>0</v>
      </c>
      <c r="O22" s="150"/>
      <c r="P22" s="422">
        <f>M22+Internát!M22</f>
        <v>0</v>
      </c>
      <c r="Q22" s="423">
        <f>N22+Internát!N22</f>
        <v>0</v>
      </c>
      <c r="R22" s="310"/>
      <c r="S22" s="32"/>
      <c r="T22" s="33">
        <f>M22*1/24</f>
        <v>0</v>
      </c>
      <c r="U22" s="33"/>
      <c r="V22" s="34"/>
      <c r="W22" s="59"/>
      <c r="X22" s="35"/>
      <c r="Y22" s="36">
        <f>IF($M22&lt;&gt;0,"X",0)</f>
        <v>0</v>
      </c>
      <c r="Z22" s="34">
        <f>IF($M22&lt;&gt;0,"XXX",0)</f>
        <v>0</v>
      </c>
      <c r="AA22" s="34">
        <f>IF($M22&lt;&gt;0,"XXX",0)</f>
        <v>0</v>
      </c>
      <c r="AB22" s="34">
        <f>IF($M22&lt;&gt;0,"XXX",0)</f>
        <v>0</v>
      </c>
      <c r="AC22" s="38"/>
      <c r="AD22" s="96"/>
      <c r="AH22" s="568">
        <v>5593</v>
      </c>
      <c r="AI22" s="74">
        <v>0</v>
      </c>
      <c r="AJ22" s="115"/>
      <c r="AK22" s="72">
        <f>AI22</f>
        <v>0</v>
      </c>
      <c r="AL22" s="572">
        <f>AH22*AK22</f>
        <v>0</v>
      </c>
      <c r="AM22" s="575" t="str">
        <f t="shared" si="2"/>
        <v>02.3.68.5</v>
      </c>
      <c r="AN22" s="576">
        <f t="shared" si="3"/>
        <v>0</v>
      </c>
      <c r="AO22" s="150"/>
      <c r="AP22" s="422">
        <f>AK22+Internát!AK22</f>
        <v>0</v>
      </c>
      <c r="AQ22" s="423">
        <f>AL22+Internát!AL22</f>
        <v>0</v>
      </c>
      <c r="AR22" s="310"/>
      <c r="AS22" s="32"/>
      <c r="AT22" s="33">
        <f>AK22*1/24</f>
        <v>0</v>
      </c>
      <c r="AU22" s="33"/>
      <c r="AV22" s="34"/>
      <c r="AW22" s="59"/>
      <c r="AX22" s="35"/>
      <c r="AY22" s="36">
        <f>IF($M22&lt;&gt;0,"X",0)</f>
        <v>0</v>
      </c>
      <c r="AZ22" s="34">
        <f>IF($M22&lt;&gt;0,"XXX",0)</f>
        <v>0</v>
      </c>
      <c r="BA22" s="34">
        <f>IF($M22&lt;&gt;0,"XXX",0)</f>
        <v>0</v>
      </c>
      <c r="BB22" s="34">
        <f>IF($M22&lt;&gt;0,"XXX",0)</f>
        <v>0</v>
      </c>
      <c r="BC22" s="38"/>
      <c r="BD22" s="96"/>
    </row>
    <row r="23" spans="2:56" s="1" customFormat="1" ht="30" hidden="1" customHeight="1" x14ac:dyDescent="0.45">
      <c r="B23" s="131"/>
      <c r="C23" s="457"/>
      <c r="D23" s="457"/>
      <c r="E23" s="457"/>
      <c r="F23" s="118"/>
      <c r="G23" s="126"/>
      <c r="H23" s="118"/>
      <c r="I23" s="127"/>
      <c r="J23" s="125"/>
      <c r="K23" s="74"/>
      <c r="L23" s="115"/>
      <c r="M23" s="72"/>
      <c r="N23" s="425"/>
      <c r="O23" s="150"/>
      <c r="P23" s="426"/>
      <c r="Q23" s="427"/>
      <c r="R23" s="310"/>
      <c r="S23" s="32"/>
      <c r="T23" s="33"/>
      <c r="U23" s="33"/>
      <c r="V23" s="34"/>
      <c r="W23" s="59"/>
      <c r="X23" s="35"/>
      <c r="Y23" s="36"/>
      <c r="Z23" s="34"/>
      <c r="AA23" s="34"/>
      <c r="AB23" s="34"/>
      <c r="AC23" s="38"/>
      <c r="AD23" s="96"/>
      <c r="AH23" s="568"/>
      <c r="AI23" s="74"/>
      <c r="AJ23" s="115"/>
      <c r="AK23" s="72"/>
      <c r="AL23" s="572"/>
      <c r="AM23" s="575">
        <f t="shared" si="2"/>
        <v>0</v>
      </c>
      <c r="AN23" s="576">
        <f t="shared" si="3"/>
        <v>0</v>
      </c>
      <c r="AO23" s="150"/>
      <c r="AP23" s="426"/>
      <c r="AQ23" s="427"/>
      <c r="AR23" s="310"/>
      <c r="AS23" s="32"/>
      <c r="AT23" s="33"/>
      <c r="AU23" s="33"/>
      <c r="AV23" s="34"/>
      <c r="AW23" s="59"/>
      <c r="AX23" s="35"/>
      <c r="AY23" s="36"/>
      <c r="AZ23" s="34"/>
      <c r="BA23" s="34"/>
      <c r="BB23" s="34"/>
      <c r="BC23" s="38"/>
      <c r="BD23" s="96"/>
    </row>
    <row r="24" spans="2:56" s="1" customFormat="1" ht="30" customHeight="1" x14ac:dyDescent="0.45">
      <c r="B24" s="131" t="s">
        <v>131</v>
      </c>
      <c r="C24" s="65" t="s">
        <v>53</v>
      </c>
      <c r="D24" s="824" t="s">
        <v>132</v>
      </c>
      <c r="E24" s="824"/>
      <c r="F24" s="825"/>
      <c r="G24" s="826" t="s">
        <v>33</v>
      </c>
      <c r="H24" s="824"/>
      <c r="I24" s="827"/>
      <c r="J24" s="125">
        <v>3896</v>
      </c>
      <c r="K24" s="74">
        <v>0</v>
      </c>
      <c r="L24" s="522">
        <v>0</v>
      </c>
      <c r="M24" s="72">
        <f>K24</f>
        <v>0</v>
      </c>
      <c r="N24" s="425">
        <f>J24*M24</f>
        <v>0</v>
      </c>
      <c r="O24" s="150">
        <f>IF(K24&gt;0,IF(L24=0,1,0),0)</f>
        <v>0</v>
      </c>
      <c r="P24" s="422">
        <f>M24+Internát!M24</f>
        <v>0</v>
      </c>
      <c r="Q24" s="423">
        <f>N24+Internát!N24</f>
        <v>0</v>
      </c>
      <c r="R24" s="310"/>
      <c r="S24" s="32">
        <f>IF(K24&gt;0,L24,0)</f>
        <v>0</v>
      </c>
      <c r="T24" s="33"/>
      <c r="U24" s="33"/>
      <c r="V24" s="34"/>
      <c r="W24" s="59"/>
      <c r="X24" s="35"/>
      <c r="Y24" s="36"/>
      <c r="Z24" s="34"/>
      <c r="AA24" s="34"/>
      <c r="AB24" s="34"/>
      <c r="AC24" s="38">
        <f>M24/2</f>
        <v>0</v>
      </c>
      <c r="AD24" s="96">
        <f>M24/3</f>
        <v>0</v>
      </c>
      <c r="AH24" s="568">
        <v>3896</v>
      </c>
      <c r="AI24" s="74">
        <v>0</v>
      </c>
      <c r="AJ24" s="522">
        <v>0</v>
      </c>
      <c r="AK24" s="72">
        <f>AI24</f>
        <v>0</v>
      </c>
      <c r="AL24" s="572">
        <f>AH24*AK24</f>
        <v>0</v>
      </c>
      <c r="AM24" s="575" t="str">
        <f t="shared" si="2"/>
        <v>02.3.68.2</v>
      </c>
      <c r="AN24" s="576">
        <f t="shared" si="3"/>
        <v>0</v>
      </c>
      <c r="AO24" s="150">
        <f>IF(AI24&gt;0,IF(AJ24=0,1,0),0)</f>
        <v>0</v>
      </c>
      <c r="AP24" s="422">
        <f>AK24+Internát!AK24</f>
        <v>0</v>
      </c>
      <c r="AQ24" s="423">
        <f>AL24+Internát!AL24</f>
        <v>0</v>
      </c>
      <c r="AR24" s="310"/>
      <c r="AS24" s="32">
        <f>IF(AI24&gt;0,AJ24,0)</f>
        <v>0</v>
      </c>
      <c r="AT24" s="33"/>
      <c r="AU24" s="33"/>
      <c r="AV24" s="34"/>
      <c r="AW24" s="59"/>
      <c r="AX24" s="35"/>
      <c r="AY24" s="36"/>
      <c r="AZ24" s="34"/>
      <c r="BA24" s="34"/>
      <c r="BB24" s="34"/>
      <c r="BC24" s="38">
        <f>AK24/2</f>
        <v>0</v>
      </c>
      <c r="BD24" s="96">
        <f>AK24/3</f>
        <v>0</v>
      </c>
    </row>
    <row r="25" spans="2:56" s="1" customFormat="1" ht="30" hidden="1" customHeight="1" x14ac:dyDescent="0.45">
      <c r="B25" s="131"/>
      <c r="C25" s="457"/>
      <c r="D25" s="457"/>
      <c r="E25" s="457"/>
      <c r="F25" s="118"/>
      <c r="G25" s="126"/>
      <c r="H25" s="118"/>
      <c r="I25" s="127"/>
      <c r="J25" s="125"/>
      <c r="K25" s="74"/>
      <c r="L25" s="523"/>
      <c r="M25" s="72"/>
      <c r="N25" s="425"/>
      <c r="O25" s="150">
        <f t="shared" ref="O25:O26" si="4">IF(K25&gt;0,IF(L25=0,1,0),0)</f>
        <v>0</v>
      </c>
      <c r="P25" s="426"/>
      <c r="Q25" s="427"/>
      <c r="R25" s="310"/>
      <c r="S25" s="32"/>
      <c r="T25" s="33"/>
      <c r="U25" s="33"/>
      <c r="V25" s="34"/>
      <c r="W25" s="59"/>
      <c r="X25" s="35"/>
      <c r="Y25" s="36"/>
      <c r="Z25" s="34"/>
      <c r="AA25" s="34"/>
      <c r="AB25" s="34"/>
      <c r="AC25" s="38"/>
      <c r="AD25" s="96"/>
      <c r="AH25" s="568"/>
      <c r="AI25" s="74"/>
      <c r="AJ25" s="523"/>
      <c r="AK25" s="72"/>
      <c r="AL25" s="572"/>
      <c r="AM25" s="575">
        <f t="shared" si="2"/>
        <v>0</v>
      </c>
      <c r="AN25" s="576">
        <f t="shared" si="3"/>
        <v>0</v>
      </c>
      <c r="AO25" s="150">
        <f>IF(AI25&gt;0,IF(AJ25=0,1,0),0)</f>
        <v>0</v>
      </c>
      <c r="AP25" s="426"/>
      <c r="AQ25" s="427"/>
      <c r="AR25" s="310"/>
      <c r="AS25" s="32"/>
      <c r="AT25" s="33"/>
      <c r="AU25" s="33"/>
      <c r="AV25" s="34"/>
      <c r="AW25" s="59"/>
      <c r="AX25" s="35"/>
      <c r="AY25" s="36"/>
      <c r="AZ25" s="34"/>
      <c r="BA25" s="34"/>
      <c r="BB25" s="34"/>
      <c r="BC25" s="38"/>
      <c r="BD25" s="96"/>
    </row>
    <row r="26" spans="2:56" s="1" customFormat="1" ht="30" customHeight="1" x14ac:dyDescent="0.45">
      <c r="B26" s="131" t="s">
        <v>133</v>
      </c>
      <c r="C26" s="390" t="s">
        <v>210</v>
      </c>
      <c r="D26" s="824" t="s">
        <v>208</v>
      </c>
      <c r="E26" s="824"/>
      <c r="F26" s="825"/>
      <c r="G26" s="826" t="s">
        <v>81</v>
      </c>
      <c r="H26" s="824"/>
      <c r="I26" s="827"/>
      <c r="J26" s="125">
        <v>3896</v>
      </c>
      <c r="K26" s="74">
        <v>0</v>
      </c>
      <c r="L26" s="522">
        <v>0</v>
      </c>
      <c r="M26" s="72">
        <f>K26</f>
        <v>0</v>
      </c>
      <c r="N26" s="425">
        <f>J26*M26</f>
        <v>0</v>
      </c>
      <c r="O26" s="150">
        <f t="shared" si="4"/>
        <v>0</v>
      </c>
      <c r="P26" s="422">
        <f>M26+Internát!M26</f>
        <v>0</v>
      </c>
      <c r="Q26" s="423">
        <f>N26+Internát!N26</f>
        <v>0</v>
      </c>
      <c r="R26" s="310"/>
      <c r="S26" s="32">
        <f>IF(K26&gt;0,L26,0)</f>
        <v>0</v>
      </c>
      <c r="T26" s="33"/>
      <c r="U26" s="33"/>
      <c r="V26" s="34"/>
      <c r="W26" s="59"/>
      <c r="X26" s="35"/>
      <c r="Y26" s="36"/>
      <c r="Z26" s="34"/>
      <c r="AA26" s="34"/>
      <c r="AB26" s="34"/>
      <c r="AC26" s="38">
        <f>M26/2</f>
        <v>0</v>
      </c>
      <c r="AD26" s="96">
        <f>M26/3</f>
        <v>0</v>
      </c>
      <c r="AH26" s="568">
        <v>3896</v>
      </c>
      <c r="AI26" s="74">
        <v>0</v>
      </c>
      <c r="AJ26" s="522">
        <v>0</v>
      </c>
      <c r="AK26" s="72">
        <f>AI26</f>
        <v>0</v>
      </c>
      <c r="AL26" s="572">
        <f>AH26*AK26</f>
        <v>0</v>
      </c>
      <c r="AM26" s="575" t="str">
        <f t="shared" si="2"/>
        <v>02.3.61.1</v>
      </c>
      <c r="AN26" s="576">
        <f t="shared" si="3"/>
        <v>0</v>
      </c>
      <c r="AO26" s="150">
        <f>IF(AI26&gt;0,IF(AJ26=0,1,0),0)</f>
        <v>0</v>
      </c>
      <c r="AP26" s="422">
        <f>AK26+Internát!AK26</f>
        <v>0</v>
      </c>
      <c r="AQ26" s="423">
        <f>AL26+Internát!AL26</f>
        <v>0</v>
      </c>
      <c r="AR26" s="310"/>
      <c r="AS26" s="32">
        <f>IF(AI26&gt;0,AJ26,0)</f>
        <v>0</v>
      </c>
      <c r="AT26" s="33"/>
      <c r="AU26" s="33"/>
      <c r="AV26" s="34"/>
      <c r="AW26" s="59"/>
      <c r="AX26" s="35"/>
      <c r="AY26" s="36"/>
      <c r="AZ26" s="34"/>
      <c r="BA26" s="34"/>
      <c r="BB26" s="34"/>
      <c r="BC26" s="38">
        <f>AK26/2</f>
        <v>0</v>
      </c>
      <c r="BD26" s="96">
        <f>AK26/3</f>
        <v>0</v>
      </c>
    </row>
    <row r="27" spans="2:56" s="1" customFormat="1" ht="30" hidden="1" customHeight="1" x14ac:dyDescent="0.45">
      <c r="B27" s="131"/>
      <c r="C27" s="457"/>
      <c r="D27" s="457"/>
      <c r="E27" s="457"/>
      <c r="F27" s="118"/>
      <c r="G27" s="126"/>
      <c r="H27" s="118"/>
      <c r="I27" s="127"/>
      <c r="J27" s="125"/>
      <c r="K27" s="74"/>
      <c r="L27" s="115"/>
      <c r="M27" s="72"/>
      <c r="N27" s="425"/>
      <c r="O27" s="150"/>
      <c r="P27" s="426"/>
      <c r="Q27" s="427"/>
      <c r="R27" s="310"/>
      <c r="S27" s="32"/>
      <c r="T27" s="33"/>
      <c r="U27" s="33"/>
      <c r="V27" s="34"/>
      <c r="W27" s="59"/>
      <c r="X27" s="35"/>
      <c r="Y27" s="36"/>
      <c r="Z27" s="34"/>
      <c r="AA27" s="34"/>
      <c r="AB27" s="34"/>
      <c r="AC27" s="38"/>
      <c r="AD27" s="96"/>
      <c r="AH27" s="568"/>
      <c r="AI27" s="74"/>
      <c r="AJ27" s="115"/>
      <c r="AK27" s="72"/>
      <c r="AL27" s="572"/>
      <c r="AM27" s="575">
        <f t="shared" si="2"/>
        <v>0</v>
      </c>
      <c r="AN27" s="576">
        <f t="shared" si="3"/>
        <v>0</v>
      </c>
      <c r="AO27" s="150"/>
      <c r="AP27" s="426"/>
      <c r="AQ27" s="427"/>
      <c r="AR27" s="310"/>
      <c r="AS27" s="32"/>
      <c r="AT27" s="33"/>
      <c r="AU27" s="33"/>
      <c r="AV27" s="34"/>
      <c r="AW27" s="59"/>
      <c r="AX27" s="35"/>
      <c r="AY27" s="36"/>
      <c r="AZ27" s="34"/>
      <c r="BA27" s="34"/>
      <c r="BB27" s="34"/>
      <c r="BC27" s="38"/>
      <c r="BD27" s="96"/>
    </row>
    <row r="28" spans="2:56" s="1" customFormat="1" ht="30" customHeight="1" x14ac:dyDescent="0.45">
      <c r="B28" s="131" t="s">
        <v>135</v>
      </c>
      <c r="C28" s="65" t="s">
        <v>53</v>
      </c>
      <c r="D28" s="824" t="s">
        <v>136</v>
      </c>
      <c r="E28" s="824"/>
      <c r="F28" s="825"/>
      <c r="G28" s="826" t="s">
        <v>37</v>
      </c>
      <c r="H28" s="824"/>
      <c r="I28" s="827"/>
      <c r="J28" s="125">
        <v>1360</v>
      </c>
      <c r="K28" s="74">
        <v>0</v>
      </c>
      <c r="L28" s="115"/>
      <c r="M28" s="72">
        <f>IF(K28=1,0,K28)</f>
        <v>0</v>
      </c>
      <c r="N28" s="425">
        <f>J28*M28</f>
        <v>0</v>
      </c>
      <c r="O28" s="150"/>
      <c r="P28" s="422">
        <f>M28+Internát!M28</f>
        <v>0</v>
      </c>
      <c r="Q28" s="423">
        <f>N28+Internát!N28</f>
        <v>0</v>
      </c>
      <c r="R28" s="310"/>
      <c r="S28" s="32">
        <f>M28</f>
        <v>0</v>
      </c>
      <c r="T28" s="33"/>
      <c r="U28" s="33"/>
      <c r="V28" s="34"/>
      <c r="W28" s="59"/>
      <c r="X28" s="35"/>
      <c r="Y28" s="36"/>
      <c r="Z28" s="34"/>
      <c r="AA28" s="34"/>
      <c r="AB28" s="34"/>
      <c r="AC28" s="38">
        <f>M28/2</f>
        <v>0</v>
      </c>
      <c r="AD28" s="96">
        <f>M28/3</f>
        <v>0</v>
      </c>
      <c r="AH28" s="568">
        <v>1360</v>
      </c>
      <c r="AI28" s="74">
        <v>0</v>
      </c>
      <c r="AJ28" s="115"/>
      <c r="AK28" s="72">
        <f>IF(AI28=1,0,AI28)</f>
        <v>0</v>
      </c>
      <c r="AL28" s="572">
        <f>AH28*AK28</f>
        <v>0</v>
      </c>
      <c r="AM28" s="575" t="str">
        <f t="shared" si="2"/>
        <v>02.3.68.2</v>
      </c>
      <c r="AN28" s="576">
        <f t="shared" si="3"/>
        <v>0</v>
      </c>
      <c r="AO28" s="150"/>
      <c r="AP28" s="422">
        <f>AK28+Internát!AK28</f>
        <v>0</v>
      </c>
      <c r="AQ28" s="423">
        <f>AL28+Internát!AL28</f>
        <v>0</v>
      </c>
      <c r="AR28" s="310"/>
      <c r="AS28" s="32">
        <f>AK28</f>
        <v>0</v>
      </c>
      <c r="AT28" s="33"/>
      <c r="AU28" s="33"/>
      <c r="AV28" s="34"/>
      <c r="AW28" s="59"/>
      <c r="AX28" s="35"/>
      <c r="AY28" s="36"/>
      <c r="AZ28" s="34"/>
      <c r="BA28" s="34"/>
      <c r="BB28" s="34"/>
      <c r="BC28" s="38">
        <f>AK28/2</f>
        <v>0</v>
      </c>
      <c r="BD28" s="96">
        <f>AK28/3</f>
        <v>0</v>
      </c>
    </row>
    <row r="29" spans="2:56" s="1" customFormat="1" ht="30" hidden="1" customHeight="1" x14ac:dyDescent="0.45">
      <c r="B29" s="131"/>
      <c r="C29" s="457"/>
      <c r="D29" s="457"/>
      <c r="E29" s="457"/>
      <c r="F29" s="118"/>
      <c r="G29" s="126"/>
      <c r="H29" s="118"/>
      <c r="I29" s="127"/>
      <c r="J29" s="125"/>
      <c r="K29" s="74"/>
      <c r="L29" s="115"/>
      <c r="M29" s="72"/>
      <c r="N29" s="425"/>
      <c r="O29" s="150"/>
      <c r="P29" s="426"/>
      <c r="Q29" s="427"/>
      <c r="R29" s="310"/>
      <c r="S29" s="32"/>
      <c r="T29" s="33"/>
      <c r="U29" s="33"/>
      <c r="V29" s="34"/>
      <c r="W29" s="59"/>
      <c r="X29" s="35"/>
      <c r="Y29" s="36"/>
      <c r="Z29" s="34"/>
      <c r="AA29" s="34"/>
      <c r="AB29" s="34"/>
      <c r="AC29" s="38"/>
      <c r="AD29" s="96"/>
      <c r="AH29" s="568"/>
      <c r="AI29" s="74"/>
      <c r="AJ29" s="115"/>
      <c r="AK29" s="72"/>
      <c r="AL29" s="572"/>
      <c r="AM29" s="575">
        <f t="shared" si="2"/>
        <v>0</v>
      </c>
      <c r="AN29" s="576">
        <f t="shared" si="3"/>
        <v>0</v>
      </c>
      <c r="AO29" s="150"/>
      <c r="AP29" s="426"/>
      <c r="AQ29" s="427"/>
      <c r="AR29" s="310"/>
      <c r="AS29" s="32"/>
      <c r="AT29" s="33"/>
      <c r="AU29" s="33"/>
      <c r="AV29" s="34"/>
      <c r="AW29" s="59"/>
      <c r="AX29" s="35"/>
      <c r="AY29" s="36"/>
      <c r="AZ29" s="34"/>
      <c r="BA29" s="34"/>
      <c r="BB29" s="34"/>
      <c r="BC29" s="38"/>
      <c r="BD29" s="96"/>
    </row>
    <row r="30" spans="2:56" s="1" customFormat="1" ht="30" customHeight="1" x14ac:dyDescent="0.45">
      <c r="B30" s="131" t="s">
        <v>137</v>
      </c>
      <c r="C30" s="65" t="s">
        <v>53</v>
      </c>
      <c r="D30" s="824" t="s">
        <v>138</v>
      </c>
      <c r="E30" s="824"/>
      <c r="F30" s="825"/>
      <c r="G30" s="826" t="s">
        <v>38</v>
      </c>
      <c r="H30" s="824"/>
      <c r="I30" s="827"/>
      <c r="J30" s="125">
        <v>18140</v>
      </c>
      <c r="K30" s="74">
        <v>0</v>
      </c>
      <c r="L30" s="115"/>
      <c r="M30" s="72">
        <f>K30</f>
        <v>0</v>
      </c>
      <c r="N30" s="425">
        <f>J30*M30</f>
        <v>0</v>
      </c>
      <c r="O30" s="150"/>
      <c r="P30" s="422">
        <f>M30+Internát!M30</f>
        <v>0</v>
      </c>
      <c r="Q30" s="423">
        <f>N30+Internát!N30</f>
        <v>0</v>
      </c>
      <c r="R30" s="310"/>
      <c r="S30" s="32">
        <f>M30*3</f>
        <v>0</v>
      </c>
      <c r="T30" s="33"/>
      <c r="U30" s="33"/>
      <c r="V30" s="34"/>
      <c r="W30" s="59"/>
      <c r="X30" s="35"/>
      <c r="Y30" s="36"/>
      <c r="Z30" s="34"/>
      <c r="AA30" s="34"/>
      <c r="AB30" s="34"/>
      <c r="AC30" s="38">
        <f>S30</f>
        <v>0</v>
      </c>
      <c r="AD30" s="96">
        <f>S30/2</f>
        <v>0</v>
      </c>
      <c r="AH30" s="568">
        <v>18140</v>
      </c>
      <c r="AI30" s="74">
        <v>0</v>
      </c>
      <c r="AJ30" s="115"/>
      <c r="AK30" s="72">
        <f>AI30</f>
        <v>0</v>
      </c>
      <c r="AL30" s="572">
        <f>AH30*AK30</f>
        <v>0</v>
      </c>
      <c r="AM30" s="575" t="str">
        <f t="shared" si="2"/>
        <v>02.3.68.2</v>
      </c>
      <c r="AN30" s="576">
        <f t="shared" si="3"/>
        <v>0</v>
      </c>
      <c r="AO30" s="150"/>
      <c r="AP30" s="422">
        <f>AK30+Internát!AK30</f>
        <v>0</v>
      </c>
      <c r="AQ30" s="423">
        <f>AL30+Internát!AL30</f>
        <v>0</v>
      </c>
      <c r="AR30" s="310"/>
      <c r="AS30" s="32">
        <f>AK30*3</f>
        <v>0</v>
      </c>
      <c r="AT30" s="33"/>
      <c r="AU30" s="33"/>
      <c r="AV30" s="34"/>
      <c r="AW30" s="59"/>
      <c r="AX30" s="35"/>
      <c r="AY30" s="36"/>
      <c r="AZ30" s="34"/>
      <c r="BA30" s="34"/>
      <c r="BB30" s="34"/>
      <c r="BC30" s="38">
        <f>AS30</f>
        <v>0</v>
      </c>
      <c r="BD30" s="96">
        <f>AS30/2</f>
        <v>0</v>
      </c>
    </row>
    <row r="31" spans="2:56" s="1" customFormat="1" ht="30" hidden="1" customHeight="1" x14ac:dyDescent="0.45">
      <c r="B31" s="131"/>
      <c r="C31" s="457"/>
      <c r="D31" s="457"/>
      <c r="E31" s="457"/>
      <c r="F31" s="118"/>
      <c r="G31" s="126"/>
      <c r="H31" s="118"/>
      <c r="I31" s="127"/>
      <c r="J31" s="125"/>
      <c r="K31" s="74"/>
      <c r="L31" s="115"/>
      <c r="M31" s="72"/>
      <c r="N31" s="425"/>
      <c r="O31" s="150"/>
      <c r="P31" s="426"/>
      <c r="Q31" s="427"/>
      <c r="R31" s="310"/>
      <c r="S31" s="32"/>
      <c r="T31" s="33"/>
      <c r="U31" s="33"/>
      <c r="V31" s="34"/>
      <c r="W31" s="59"/>
      <c r="X31" s="35"/>
      <c r="Y31" s="36"/>
      <c r="Z31" s="34"/>
      <c r="AA31" s="34"/>
      <c r="AB31" s="34"/>
      <c r="AC31" s="38"/>
      <c r="AD31" s="96"/>
      <c r="AH31" s="568"/>
      <c r="AI31" s="74"/>
      <c r="AJ31" s="115"/>
      <c r="AK31" s="72"/>
      <c r="AL31" s="572"/>
      <c r="AM31" s="575">
        <f t="shared" si="2"/>
        <v>0</v>
      </c>
      <c r="AN31" s="576">
        <f t="shared" si="3"/>
        <v>0</v>
      </c>
      <c r="AO31" s="150"/>
      <c r="AP31" s="426"/>
      <c r="AQ31" s="427"/>
      <c r="AR31" s="310"/>
      <c r="AS31" s="32"/>
      <c r="AT31" s="33"/>
      <c r="AU31" s="33"/>
      <c r="AV31" s="34"/>
      <c r="AW31" s="59"/>
      <c r="AX31" s="35"/>
      <c r="AY31" s="36"/>
      <c r="AZ31" s="34"/>
      <c r="BA31" s="34"/>
      <c r="BB31" s="34"/>
      <c r="BC31" s="38"/>
      <c r="BD31" s="96"/>
    </row>
    <row r="32" spans="2:56" s="1" customFormat="1" ht="30" customHeight="1" x14ac:dyDescent="0.45">
      <c r="B32" s="131" t="s">
        <v>139</v>
      </c>
      <c r="C32" s="65" t="s">
        <v>53</v>
      </c>
      <c r="D32" s="824" t="s">
        <v>41</v>
      </c>
      <c r="E32" s="824"/>
      <c r="F32" s="825"/>
      <c r="G32" s="826" t="s">
        <v>55</v>
      </c>
      <c r="H32" s="824"/>
      <c r="I32" s="827"/>
      <c r="J32" s="125">
        <v>9546</v>
      </c>
      <c r="K32" s="74">
        <v>0</v>
      </c>
      <c r="L32" s="115"/>
      <c r="M32" s="72">
        <f>K32</f>
        <v>0</v>
      </c>
      <c r="N32" s="425">
        <f>J32*M32</f>
        <v>0</v>
      </c>
      <c r="O32" s="150"/>
      <c r="P32" s="422">
        <f>M32+Internát!M32</f>
        <v>0</v>
      </c>
      <c r="Q32" s="423">
        <f>N32+Internát!N32</f>
        <v>0</v>
      </c>
      <c r="R32" s="310"/>
      <c r="S32" s="32">
        <f>2*M32</f>
        <v>0</v>
      </c>
      <c r="T32" s="33"/>
      <c r="U32" s="33"/>
      <c r="V32" s="34"/>
      <c r="W32" s="59"/>
      <c r="X32" s="35"/>
      <c r="Y32" s="36"/>
      <c r="Z32" s="34"/>
      <c r="AA32" s="34"/>
      <c r="AB32" s="34"/>
      <c r="AC32" s="38">
        <f t="shared" ref="AC32" si="5">S32</f>
        <v>0</v>
      </c>
      <c r="AD32" s="96">
        <f>S32/2</f>
        <v>0</v>
      </c>
      <c r="AH32" s="568">
        <v>9546</v>
      </c>
      <c r="AI32" s="74">
        <v>0</v>
      </c>
      <c r="AJ32" s="115"/>
      <c r="AK32" s="72">
        <f>AI32</f>
        <v>0</v>
      </c>
      <c r="AL32" s="572">
        <f>AH32*AK32</f>
        <v>0</v>
      </c>
      <c r="AM32" s="575" t="str">
        <f t="shared" si="2"/>
        <v>02.3.68.2</v>
      </c>
      <c r="AN32" s="576">
        <f t="shared" si="3"/>
        <v>0</v>
      </c>
      <c r="AO32" s="150"/>
      <c r="AP32" s="422">
        <f>AK32+Internát!AK32</f>
        <v>0</v>
      </c>
      <c r="AQ32" s="423">
        <f>AL32+Internát!AL32</f>
        <v>0</v>
      </c>
      <c r="AR32" s="310"/>
      <c r="AS32" s="32">
        <f>2*AK32</f>
        <v>0</v>
      </c>
      <c r="AT32" s="33"/>
      <c r="AU32" s="33"/>
      <c r="AV32" s="34"/>
      <c r="AW32" s="59"/>
      <c r="AX32" s="35"/>
      <c r="AY32" s="36"/>
      <c r="AZ32" s="34"/>
      <c r="BA32" s="34"/>
      <c r="BB32" s="34"/>
      <c r="BC32" s="38">
        <f t="shared" ref="BC32" si="6">AS32</f>
        <v>0</v>
      </c>
      <c r="BD32" s="96">
        <f>AS32/2</f>
        <v>0</v>
      </c>
    </row>
    <row r="33" spans="2:56" s="1" customFormat="1" ht="30" hidden="1" customHeight="1" x14ac:dyDescent="0.45">
      <c r="B33" s="131"/>
      <c r="C33" s="457"/>
      <c r="D33" s="457"/>
      <c r="E33" s="457"/>
      <c r="F33" s="118"/>
      <c r="G33" s="126"/>
      <c r="H33" s="118"/>
      <c r="I33" s="127"/>
      <c r="J33" s="125"/>
      <c r="K33" s="74"/>
      <c r="L33" s="115"/>
      <c r="M33" s="72"/>
      <c r="N33" s="425"/>
      <c r="O33" s="150"/>
      <c r="P33" s="426"/>
      <c r="Q33" s="427"/>
      <c r="R33" s="310"/>
      <c r="S33" s="32"/>
      <c r="T33" s="33"/>
      <c r="U33" s="33"/>
      <c r="V33" s="34"/>
      <c r="W33" s="59"/>
      <c r="X33" s="35"/>
      <c r="Y33" s="36"/>
      <c r="Z33" s="34"/>
      <c r="AA33" s="34"/>
      <c r="AB33" s="34"/>
      <c r="AC33" s="38"/>
      <c r="AD33" s="96"/>
      <c r="AH33" s="568"/>
      <c r="AI33" s="74"/>
      <c r="AJ33" s="115"/>
      <c r="AK33" s="72"/>
      <c r="AL33" s="572"/>
      <c r="AM33" s="575">
        <f t="shared" si="2"/>
        <v>0</v>
      </c>
      <c r="AN33" s="576">
        <f t="shared" si="3"/>
        <v>0</v>
      </c>
      <c r="AO33" s="150"/>
      <c r="AP33" s="426"/>
      <c r="AQ33" s="427"/>
      <c r="AR33" s="310"/>
      <c r="AS33" s="32"/>
      <c r="AT33" s="33"/>
      <c r="AU33" s="33"/>
      <c r="AV33" s="34"/>
      <c r="AW33" s="59"/>
      <c r="AX33" s="35"/>
      <c r="AY33" s="36"/>
      <c r="AZ33" s="34"/>
      <c r="BA33" s="34"/>
      <c r="BB33" s="34"/>
      <c r="BC33" s="38"/>
      <c r="BD33" s="96"/>
    </row>
    <row r="34" spans="2:56" s="1" customFormat="1" ht="30" customHeight="1" x14ac:dyDescent="0.45">
      <c r="B34" s="131" t="s">
        <v>140</v>
      </c>
      <c r="C34" s="65" t="s">
        <v>53</v>
      </c>
      <c r="D34" s="824" t="s">
        <v>141</v>
      </c>
      <c r="E34" s="824"/>
      <c r="F34" s="825"/>
      <c r="G34" s="866" t="s">
        <v>42</v>
      </c>
      <c r="H34" s="867"/>
      <c r="I34" s="868"/>
      <c r="J34" s="125">
        <v>6047</v>
      </c>
      <c r="K34" s="74">
        <v>0</v>
      </c>
      <c r="L34" s="115"/>
      <c r="M34" s="72">
        <f>K34</f>
        <v>0</v>
      </c>
      <c r="N34" s="425">
        <f>J34*M34</f>
        <v>0</v>
      </c>
      <c r="O34" s="150"/>
      <c r="P34" s="422">
        <f>M34+Internát!M34</f>
        <v>0</v>
      </c>
      <c r="Q34" s="423">
        <f>N34+Internát!N34</f>
        <v>0</v>
      </c>
      <c r="R34" s="310"/>
      <c r="S34" s="32">
        <f>2*M34</f>
        <v>0</v>
      </c>
      <c r="T34" s="33"/>
      <c r="U34" s="33"/>
      <c r="V34" s="34"/>
      <c r="W34" s="59"/>
      <c r="X34" s="35"/>
      <c r="Y34" s="36"/>
      <c r="Z34" s="34"/>
      <c r="AA34" s="34"/>
      <c r="AB34" s="34"/>
      <c r="AC34" s="38">
        <f>S34/2</f>
        <v>0</v>
      </c>
      <c r="AD34" s="96">
        <f>S34/4</f>
        <v>0</v>
      </c>
      <c r="AH34" s="568">
        <v>6047</v>
      </c>
      <c r="AI34" s="74">
        <v>0</v>
      </c>
      <c r="AJ34" s="115"/>
      <c r="AK34" s="72">
        <f>AI34</f>
        <v>0</v>
      </c>
      <c r="AL34" s="572">
        <f>AH34*AK34</f>
        <v>0</v>
      </c>
      <c r="AM34" s="575" t="str">
        <f t="shared" si="2"/>
        <v>02.3.68.2</v>
      </c>
      <c r="AN34" s="576">
        <f t="shared" si="3"/>
        <v>0</v>
      </c>
      <c r="AO34" s="150"/>
      <c r="AP34" s="422">
        <f>AK34+Internát!AK34</f>
        <v>0</v>
      </c>
      <c r="AQ34" s="423">
        <f>AL34+Internát!AL34</f>
        <v>0</v>
      </c>
      <c r="AR34" s="310"/>
      <c r="AS34" s="32">
        <f>2*AK34</f>
        <v>0</v>
      </c>
      <c r="AT34" s="33"/>
      <c r="AU34" s="33"/>
      <c r="AV34" s="34"/>
      <c r="AW34" s="59"/>
      <c r="AX34" s="35"/>
      <c r="AY34" s="36"/>
      <c r="AZ34" s="34"/>
      <c r="BA34" s="34"/>
      <c r="BB34" s="34"/>
      <c r="BC34" s="38">
        <f>AS34/2</f>
        <v>0</v>
      </c>
      <c r="BD34" s="96">
        <f>AS34/4</f>
        <v>0</v>
      </c>
    </row>
    <row r="35" spans="2:56" s="1" customFormat="1" ht="30" hidden="1" customHeight="1" x14ac:dyDescent="0.45">
      <c r="B35" s="131"/>
      <c r="C35" s="457"/>
      <c r="D35" s="457"/>
      <c r="E35" s="457"/>
      <c r="F35" s="118"/>
      <c r="G35" s="126"/>
      <c r="H35" s="118"/>
      <c r="I35" s="127"/>
      <c r="J35" s="125"/>
      <c r="K35" s="74"/>
      <c r="L35" s="115"/>
      <c r="M35" s="72"/>
      <c r="N35" s="425">
        <f t="shared" ref="N35:N36" si="7">J35*M35</f>
        <v>0</v>
      </c>
      <c r="O35" s="150"/>
      <c r="P35" s="426"/>
      <c r="Q35" s="427"/>
      <c r="R35" s="310"/>
      <c r="S35" s="32"/>
      <c r="T35" s="33"/>
      <c r="U35" s="33"/>
      <c r="V35" s="34"/>
      <c r="W35" s="59"/>
      <c r="X35" s="35"/>
      <c r="Y35" s="36"/>
      <c r="Z35" s="34"/>
      <c r="AA35" s="34"/>
      <c r="AB35" s="34"/>
      <c r="AC35" s="38"/>
      <c r="AD35" s="96"/>
      <c r="AH35" s="568"/>
      <c r="AI35" s="74"/>
      <c r="AJ35" s="115"/>
      <c r="AK35" s="72"/>
      <c r="AL35" s="572">
        <f t="shared" ref="AL35:AL36" si="8">AH35*AK35</f>
        <v>0</v>
      </c>
      <c r="AM35" s="575">
        <f t="shared" si="2"/>
        <v>0</v>
      </c>
      <c r="AN35" s="576">
        <f t="shared" si="3"/>
        <v>0</v>
      </c>
      <c r="AO35" s="150"/>
      <c r="AP35" s="426"/>
      <c r="AQ35" s="427"/>
      <c r="AR35" s="310"/>
      <c r="AS35" s="32"/>
      <c r="AT35" s="33"/>
      <c r="AU35" s="33"/>
      <c r="AV35" s="34"/>
      <c r="AW35" s="59"/>
      <c r="AX35" s="35"/>
      <c r="AY35" s="36"/>
      <c r="AZ35" s="34"/>
      <c r="BA35" s="34"/>
      <c r="BB35" s="34"/>
      <c r="BC35" s="38"/>
      <c r="BD35" s="96"/>
    </row>
    <row r="36" spans="2:56" s="1" customFormat="1" ht="30" customHeight="1" x14ac:dyDescent="0.45">
      <c r="B36" s="131" t="s">
        <v>142</v>
      </c>
      <c r="C36" s="65" t="s">
        <v>53</v>
      </c>
      <c r="D36" s="824" t="s">
        <v>143</v>
      </c>
      <c r="E36" s="824"/>
      <c r="F36" s="825"/>
      <c r="G36" s="826" t="s">
        <v>144</v>
      </c>
      <c r="H36" s="824"/>
      <c r="I36" s="827"/>
      <c r="J36" s="125">
        <v>33491</v>
      </c>
      <c r="K36" s="74">
        <v>0</v>
      </c>
      <c r="L36" s="115"/>
      <c r="M36" s="72">
        <f>K36</f>
        <v>0</v>
      </c>
      <c r="N36" s="425">
        <f t="shared" si="7"/>
        <v>0</v>
      </c>
      <c r="O36" s="150"/>
      <c r="P36" s="422">
        <f>M36+Internát!M36</f>
        <v>0</v>
      </c>
      <c r="Q36" s="423">
        <f>N36+Internát!N36</f>
        <v>0</v>
      </c>
      <c r="R36" s="310"/>
      <c r="S36" s="32"/>
      <c r="T36" s="33"/>
      <c r="U36" s="61">
        <f>M36</f>
        <v>0</v>
      </c>
      <c r="V36" s="34"/>
      <c r="W36" s="59"/>
      <c r="X36" s="35"/>
      <c r="Y36" s="36">
        <f>IF($M36&lt;&gt;0,"X",0)</f>
        <v>0</v>
      </c>
      <c r="Z36" s="34">
        <f>IF($M36&lt;&gt;0,"XXX",0)</f>
        <v>0</v>
      </c>
      <c r="AA36" s="34">
        <f>IF($M36&lt;&gt;0,"XXX",0)</f>
        <v>0</v>
      </c>
      <c r="AB36" s="34">
        <f>IF($M36&lt;&gt;0,"XXX",0)</f>
        <v>0</v>
      </c>
      <c r="AC36" s="38"/>
      <c r="AD36" s="96"/>
      <c r="AH36" s="568">
        <v>33491</v>
      </c>
      <c r="AI36" s="74">
        <v>0</v>
      </c>
      <c r="AJ36" s="115"/>
      <c r="AK36" s="72">
        <f>AI36</f>
        <v>0</v>
      </c>
      <c r="AL36" s="572">
        <f t="shared" si="8"/>
        <v>0</v>
      </c>
      <c r="AM36" s="575" t="str">
        <f t="shared" si="2"/>
        <v>02.3.68.2</v>
      </c>
      <c r="AN36" s="576">
        <f t="shared" si="3"/>
        <v>0</v>
      </c>
      <c r="AO36" s="150"/>
      <c r="AP36" s="422">
        <f>AK36+Internát!AK36</f>
        <v>0</v>
      </c>
      <c r="AQ36" s="423">
        <f>AL36+Internát!AL36</f>
        <v>0</v>
      </c>
      <c r="AR36" s="310"/>
      <c r="AS36" s="32"/>
      <c r="AT36" s="33"/>
      <c r="AU36" s="61">
        <f>AK36</f>
        <v>0</v>
      </c>
      <c r="AV36" s="34"/>
      <c r="AW36" s="59"/>
      <c r="AX36" s="35"/>
      <c r="AY36" s="36">
        <f>IF($M36&lt;&gt;0,"X",0)</f>
        <v>0</v>
      </c>
      <c r="AZ36" s="34">
        <f>IF($M36&lt;&gt;0,"XXX",0)</f>
        <v>0</v>
      </c>
      <c r="BA36" s="34">
        <f>IF($M36&lt;&gt;0,"XXX",0)</f>
        <v>0</v>
      </c>
      <c r="BB36" s="34">
        <f>IF($M36&lt;&gt;0,"XXX",0)</f>
        <v>0</v>
      </c>
      <c r="BC36" s="38"/>
      <c r="BD36" s="96"/>
    </row>
    <row r="37" spans="2:56" s="1" customFormat="1" ht="30" hidden="1" customHeight="1" x14ac:dyDescent="0.45">
      <c r="B37" s="131"/>
      <c r="C37" s="457"/>
      <c r="D37" s="457"/>
      <c r="E37" s="457"/>
      <c r="F37" s="119"/>
      <c r="G37" s="126"/>
      <c r="H37" s="118"/>
      <c r="I37" s="128"/>
      <c r="J37" s="125"/>
      <c r="K37" s="74"/>
      <c r="L37" s="115"/>
      <c r="M37" s="72"/>
      <c r="N37" s="425"/>
      <c r="O37" s="150"/>
      <c r="P37" s="426"/>
      <c r="Q37" s="427"/>
      <c r="R37" s="310"/>
      <c r="S37" s="32"/>
      <c r="T37" s="33"/>
      <c r="U37" s="33"/>
      <c r="V37" s="34"/>
      <c r="W37" s="59"/>
      <c r="X37" s="35"/>
      <c r="Y37" s="36"/>
      <c r="Z37" s="34"/>
      <c r="AA37" s="34"/>
      <c r="AB37" s="34"/>
      <c r="AC37" s="38"/>
      <c r="AD37" s="96"/>
      <c r="AH37" s="568"/>
      <c r="AI37" s="74"/>
      <c r="AJ37" s="115"/>
      <c r="AK37" s="72"/>
      <c r="AL37" s="572"/>
      <c r="AM37" s="575">
        <f t="shared" si="2"/>
        <v>0</v>
      </c>
      <c r="AN37" s="576">
        <f t="shared" si="3"/>
        <v>0</v>
      </c>
      <c r="AO37" s="150"/>
      <c r="AP37" s="426"/>
      <c r="AQ37" s="427"/>
      <c r="AR37" s="310"/>
      <c r="AS37" s="32"/>
      <c r="AT37" s="33"/>
      <c r="AU37" s="33"/>
      <c r="AV37" s="34"/>
      <c r="AW37" s="59"/>
      <c r="AX37" s="35"/>
      <c r="AY37" s="36"/>
      <c r="AZ37" s="34"/>
      <c r="BA37" s="34"/>
      <c r="BB37" s="34"/>
      <c r="BC37" s="38"/>
      <c r="BD37" s="96"/>
    </row>
    <row r="38" spans="2:56" s="1" customFormat="1" ht="30" customHeight="1" x14ac:dyDescent="0.45">
      <c r="B38" s="131" t="s">
        <v>145</v>
      </c>
      <c r="C38" s="62" t="s">
        <v>43</v>
      </c>
      <c r="D38" s="824" t="s">
        <v>146</v>
      </c>
      <c r="E38" s="824"/>
      <c r="F38" s="825"/>
      <c r="G38" s="826" t="s">
        <v>100</v>
      </c>
      <c r="H38" s="824"/>
      <c r="I38" s="827"/>
      <c r="J38" s="125">
        <v>14316</v>
      </c>
      <c r="K38" s="74">
        <v>0</v>
      </c>
      <c r="L38" s="115"/>
      <c r="M38" s="72">
        <f>K38</f>
        <v>0</v>
      </c>
      <c r="N38" s="425">
        <f>J38*M38</f>
        <v>0</v>
      </c>
      <c r="O38" s="150"/>
      <c r="P38" s="422">
        <f>M38+Internát!M38</f>
        <v>0</v>
      </c>
      <c r="Q38" s="423">
        <f>N38+Internát!N38</f>
        <v>0</v>
      </c>
      <c r="R38" s="310"/>
      <c r="S38" s="32">
        <f>M38</f>
        <v>0</v>
      </c>
      <c r="T38" s="33"/>
      <c r="U38" s="33"/>
      <c r="V38" s="34"/>
      <c r="W38" s="59"/>
      <c r="X38" s="35"/>
      <c r="Y38" s="36"/>
      <c r="Z38" s="34"/>
      <c r="AA38" s="34"/>
      <c r="AB38" s="34"/>
      <c r="AC38" s="38">
        <f t="shared" ref="AC38" si="9">S38</f>
        <v>0</v>
      </c>
      <c r="AD38" s="96">
        <f>S38</f>
        <v>0</v>
      </c>
      <c r="AH38" s="568">
        <v>14316</v>
      </c>
      <c r="AI38" s="74">
        <v>0</v>
      </c>
      <c r="AJ38" s="115"/>
      <c r="AK38" s="72">
        <f>AI38</f>
        <v>0</v>
      </c>
      <c r="AL38" s="572">
        <f>AH38*AK38</f>
        <v>0</v>
      </c>
      <c r="AM38" s="575" t="str">
        <f t="shared" si="2"/>
        <v>02.3.68.5</v>
      </c>
      <c r="AN38" s="576">
        <f t="shared" si="3"/>
        <v>0</v>
      </c>
      <c r="AO38" s="150"/>
      <c r="AP38" s="422">
        <f>AK38+Internát!AK38</f>
        <v>0</v>
      </c>
      <c r="AQ38" s="423">
        <f>AL38+Internát!AL38</f>
        <v>0</v>
      </c>
      <c r="AR38" s="310"/>
      <c r="AS38" s="32">
        <f>AK38</f>
        <v>0</v>
      </c>
      <c r="AT38" s="33"/>
      <c r="AU38" s="33"/>
      <c r="AV38" s="34"/>
      <c r="AW38" s="59"/>
      <c r="AX38" s="35"/>
      <c r="AY38" s="36"/>
      <c r="AZ38" s="34"/>
      <c r="BA38" s="34"/>
      <c r="BB38" s="34"/>
      <c r="BC38" s="38">
        <f t="shared" ref="BC38" si="10">AS38</f>
        <v>0</v>
      </c>
      <c r="BD38" s="96">
        <f>AS38</f>
        <v>0</v>
      </c>
    </row>
    <row r="39" spans="2:56" s="1" customFormat="1" ht="30" hidden="1" customHeight="1" x14ac:dyDescent="0.45">
      <c r="B39" s="131"/>
      <c r="C39" s="457"/>
      <c r="D39" s="457"/>
      <c r="E39" s="457"/>
      <c r="F39" s="119"/>
      <c r="G39" s="126"/>
      <c r="H39" s="118"/>
      <c r="I39" s="128"/>
      <c r="J39" s="125"/>
      <c r="K39" s="74"/>
      <c r="L39" s="115"/>
      <c r="M39" s="72"/>
      <c r="N39" s="425"/>
      <c r="O39" s="150"/>
      <c r="P39" s="426"/>
      <c r="Q39" s="427"/>
      <c r="R39" s="310"/>
      <c r="S39" s="32"/>
      <c r="T39" s="38"/>
      <c r="U39" s="38"/>
      <c r="V39" s="34"/>
      <c r="W39" s="59"/>
      <c r="X39" s="35"/>
      <c r="Y39" s="36"/>
      <c r="Z39" s="34"/>
      <c r="AA39" s="34"/>
      <c r="AB39" s="34"/>
      <c r="AC39" s="38"/>
      <c r="AD39" s="96"/>
      <c r="AH39" s="568"/>
      <c r="AI39" s="74"/>
      <c r="AJ39" s="115"/>
      <c r="AK39" s="72"/>
      <c r="AL39" s="572"/>
      <c r="AM39" s="575">
        <f t="shared" si="2"/>
        <v>0</v>
      </c>
      <c r="AN39" s="576">
        <f t="shared" si="3"/>
        <v>0</v>
      </c>
      <c r="AO39" s="150"/>
      <c r="AP39" s="426"/>
      <c r="AQ39" s="427"/>
      <c r="AR39" s="310"/>
      <c r="AS39" s="32"/>
      <c r="AT39" s="38"/>
      <c r="AU39" s="38"/>
      <c r="AV39" s="34"/>
      <c r="AW39" s="59"/>
      <c r="AX39" s="35"/>
      <c r="AY39" s="36"/>
      <c r="AZ39" s="34"/>
      <c r="BA39" s="34"/>
      <c r="BB39" s="34"/>
      <c r="BC39" s="38"/>
      <c r="BD39" s="96"/>
    </row>
    <row r="40" spans="2:56" s="1" customFormat="1" ht="30" customHeight="1" x14ac:dyDescent="0.45">
      <c r="B40" s="131" t="s">
        <v>147</v>
      </c>
      <c r="C40" s="62" t="s">
        <v>43</v>
      </c>
      <c r="D40" s="878" t="s">
        <v>60</v>
      </c>
      <c r="E40" s="879"/>
      <c r="F40" s="880"/>
      <c r="G40" s="826" t="s">
        <v>44</v>
      </c>
      <c r="H40" s="824"/>
      <c r="I40" s="827"/>
      <c r="J40" s="125">
        <v>128000</v>
      </c>
      <c r="K40" s="74">
        <v>0</v>
      </c>
      <c r="L40" s="115"/>
      <c r="M40" s="434">
        <f>J40*K40</f>
        <v>0</v>
      </c>
      <c r="N40" s="425">
        <f>J40*K40</f>
        <v>0</v>
      </c>
      <c r="O40" s="150"/>
      <c r="P40" s="422">
        <f>K40+Internát!K40</f>
        <v>0</v>
      </c>
      <c r="Q40" s="423">
        <f>N40+Internát!N40</f>
        <v>0</v>
      </c>
      <c r="R40" s="310"/>
      <c r="S40" s="32"/>
      <c r="T40" s="33"/>
      <c r="U40" s="33"/>
      <c r="V40" s="33">
        <f>K40</f>
        <v>0</v>
      </c>
      <c r="W40" s="59"/>
      <c r="X40" s="35"/>
      <c r="Y40" s="36">
        <f>IF($M40&lt;&gt;0,"X",0)</f>
        <v>0</v>
      </c>
      <c r="Z40" s="34">
        <f>IF($M40&lt;&gt;0,"XXX",0)</f>
        <v>0</v>
      </c>
      <c r="AA40" s="34">
        <f>IF($M40&lt;&gt;0,"XXX",0)</f>
        <v>0</v>
      </c>
      <c r="AB40" s="34">
        <f>IF($M40&lt;&gt;0,"XXX",0)</f>
        <v>0</v>
      </c>
      <c r="AC40" s="38"/>
      <c r="AD40" s="96"/>
      <c r="AH40" s="568">
        <v>128000</v>
      </c>
      <c r="AI40" s="74">
        <v>0</v>
      </c>
      <c r="AJ40" s="115"/>
      <c r="AK40" s="434">
        <f>AH40*AI40</f>
        <v>0</v>
      </c>
      <c r="AL40" s="572">
        <f>AH40*AI40</f>
        <v>0</v>
      </c>
      <c r="AM40" s="575" t="str">
        <f t="shared" si="2"/>
        <v>02.3.68.5</v>
      </c>
      <c r="AN40" s="576">
        <f t="shared" si="3"/>
        <v>0</v>
      </c>
      <c r="AO40" s="150"/>
      <c r="AP40" s="422">
        <f>AI40+Internát!AI40</f>
        <v>0</v>
      </c>
      <c r="AQ40" s="423">
        <f>AL40+Internát!AL40</f>
        <v>0</v>
      </c>
      <c r="AR40" s="310"/>
      <c r="AS40" s="32"/>
      <c r="AT40" s="33"/>
      <c r="AU40" s="33"/>
      <c r="AV40" s="33">
        <f>AI40</f>
        <v>0</v>
      </c>
      <c r="AW40" s="59"/>
      <c r="AX40" s="35"/>
      <c r="AY40" s="36">
        <f>IF($M40&lt;&gt;0,"X",0)</f>
        <v>0</v>
      </c>
      <c r="AZ40" s="34">
        <f>IF($M40&lt;&gt;0,"XXX",0)</f>
        <v>0</v>
      </c>
      <c r="BA40" s="34">
        <f>IF($M40&lt;&gt;0,"XXX",0)</f>
        <v>0</v>
      </c>
      <c r="BB40" s="34">
        <f>IF($M40&lt;&gt;0,"XXX",0)</f>
        <v>0</v>
      </c>
      <c r="BC40" s="38"/>
      <c r="BD40" s="96"/>
    </row>
    <row r="41" spans="2:56" s="1" customFormat="1" ht="30" hidden="1" customHeight="1" x14ac:dyDescent="0.45">
      <c r="B41" s="131"/>
      <c r="C41" s="62"/>
      <c r="D41" s="432"/>
      <c r="E41" s="432"/>
      <c r="F41" s="432"/>
      <c r="G41" s="458"/>
      <c r="H41" s="457"/>
      <c r="I41" s="459"/>
      <c r="J41" s="125"/>
      <c r="K41" s="74"/>
      <c r="L41" s="115"/>
      <c r="M41" s="72"/>
      <c r="N41" s="425"/>
      <c r="O41" s="150"/>
      <c r="P41" s="422"/>
      <c r="Q41" s="423"/>
      <c r="R41" s="310"/>
      <c r="S41" s="32"/>
      <c r="T41" s="33"/>
      <c r="U41" s="33"/>
      <c r="V41" s="33"/>
      <c r="W41" s="59"/>
      <c r="X41" s="35"/>
      <c r="Y41" s="36"/>
      <c r="Z41" s="34"/>
      <c r="AA41" s="34"/>
      <c r="AB41" s="34"/>
      <c r="AC41" s="37"/>
      <c r="AD41" s="96"/>
      <c r="AH41" s="568"/>
      <c r="AI41" s="74"/>
      <c r="AJ41" s="115"/>
      <c r="AK41" s="72"/>
      <c r="AL41" s="572"/>
      <c r="AM41" s="575">
        <f t="shared" si="2"/>
        <v>0</v>
      </c>
      <c r="AN41" s="576">
        <f t="shared" si="3"/>
        <v>0</v>
      </c>
      <c r="AO41" s="150"/>
      <c r="AP41" s="422"/>
      <c r="AQ41" s="423"/>
      <c r="AR41" s="310"/>
      <c r="AS41" s="32"/>
      <c r="AT41" s="33"/>
      <c r="AU41" s="33"/>
      <c r="AV41" s="33"/>
      <c r="AW41" s="59"/>
      <c r="AX41" s="35"/>
      <c r="AY41" s="36"/>
      <c r="AZ41" s="34"/>
      <c r="BA41" s="34"/>
      <c r="BB41" s="34"/>
      <c r="BC41" s="37"/>
      <c r="BD41" s="96"/>
    </row>
    <row r="42" spans="2:56" s="1" customFormat="1" ht="30" customHeight="1" x14ac:dyDescent="0.45">
      <c r="B42" s="433" t="s">
        <v>147</v>
      </c>
      <c r="C42" s="62" t="s">
        <v>43</v>
      </c>
      <c r="D42" s="878" t="s">
        <v>61</v>
      </c>
      <c r="E42" s="879"/>
      <c r="F42" s="880"/>
      <c r="G42" s="826" t="s">
        <v>44</v>
      </c>
      <c r="H42" s="824"/>
      <c r="I42" s="827"/>
      <c r="J42" s="125">
        <v>96000</v>
      </c>
      <c r="K42" s="74">
        <v>0</v>
      </c>
      <c r="L42" s="115"/>
      <c r="M42" s="434">
        <f>J42*K42</f>
        <v>0</v>
      </c>
      <c r="N42" s="425">
        <f>J42*K42</f>
        <v>0</v>
      </c>
      <c r="O42" s="150"/>
      <c r="P42" s="422">
        <f>K42+Internát!K42</f>
        <v>0</v>
      </c>
      <c r="Q42" s="423">
        <f>N42+Internát!N42</f>
        <v>0</v>
      </c>
      <c r="R42" s="310"/>
      <c r="S42" s="32"/>
      <c r="T42" s="33"/>
      <c r="U42" s="33"/>
      <c r="V42" s="33">
        <f>K42*0.75</f>
        <v>0</v>
      </c>
      <c r="W42" s="59"/>
      <c r="X42" s="35"/>
      <c r="Y42" s="36">
        <f>IF($M42&lt;&gt;0,"X",0)</f>
        <v>0</v>
      </c>
      <c r="Z42" s="34">
        <f>IF($M42&lt;&gt;0,"XXX",0)</f>
        <v>0</v>
      </c>
      <c r="AA42" s="34">
        <f>IF($M42&lt;&gt;0,"XXX",0)</f>
        <v>0</v>
      </c>
      <c r="AB42" s="34">
        <f>IF($M42&lt;&gt;0,"XXX",0)</f>
        <v>0</v>
      </c>
      <c r="AC42" s="38"/>
      <c r="AD42" s="96"/>
      <c r="AH42" s="568">
        <v>96000</v>
      </c>
      <c r="AI42" s="74">
        <v>0</v>
      </c>
      <c r="AJ42" s="115"/>
      <c r="AK42" s="434">
        <f>AH42*AI42</f>
        <v>0</v>
      </c>
      <c r="AL42" s="572">
        <f>AH42*AI42</f>
        <v>0</v>
      </c>
      <c r="AM42" s="575" t="str">
        <f t="shared" si="2"/>
        <v>02.3.68.5</v>
      </c>
      <c r="AN42" s="576">
        <f t="shared" si="3"/>
        <v>0</v>
      </c>
      <c r="AO42" s="150"/>
      <c r="AP42" s="422">
        <f>AI42+Internát!AI42</f>
        <v>0</v>
      </c>
      <c r="AQ42" s="423">
        <f>AL42+Internát!AL42</f>
        <v>0</v>
      </c>
      <c r="AR42" s="310"/>
      <c r="AS42" s="32"/>
      <c r="AT42" s="33"/>
      <c r="AU42" s="33"/>
      <c r="AV42" s="33">
        <f>AI42*0.75</f>
        <v>0</v>
      </c>
      <c r="AW42" s="59"/>
      <c r="AX42" s="35"/>
      <c r="AY42" s="36">
        <f>IF($M42&lt;&gt;0,"X",0)</f>
        <v>0</v>
      </c>
      <c r="AZ42" s="34">
        <f>IF($M42&lt;&gt;0,"XXX",0)</f>
        <v>0</v>
      </c>
      <c r="BA42" s="34">
        <f>IF($M42&lt;&gt;0,"XXX",0)</f>
        <v>0</v>
      </c>
      <c r="BB42" s="34">
        <f>IF($M42&lt;&gt;0,"XXX",0)</f>
        <v>0</v>
      </c>
      <c r="BC42" s="38"/>
      <c r="BD42" s="96"/>
    </row>
    <row r="43" spans="2:56" s="1" customFormat="1" ht="30" hidden="1" customHeight="1" x14ac:dyDescent="0.45">
      <c r="B43" s="433"/>
      <c r="C43" s="62"/>
      <c r="D43" s="432"/>
      <c r="E43" s="432"/>
      <c r="F43" s="432"/>
      <c r="G43" s="458"/>
      <c r="H43" s="457"/>
      <c r="I43" s="459"/>
      <c r="J43" s="125"/>
      <c r="K43" s="74"/>
      <c r="L43" s="115"/>
      <c r="M43" s="72"/>
      <c r="N43" s="425"/>
      <c r="O43" s="150"/>
      <c r="P43" s="422"/>
      <c r="Q43" s="423"/>
      <c r="R43" s="310"/>
      <c r="S43" s="32"/>
      <c r="T43" s="33"/>
      <c r="U43" s="33"/>
      <c r="V43" s="33"/>
      <c r="W43" s="59"/>
      <c r="X43" s="35"/>
      <c r="Y43" s="36"/>
      <c r="Z43" s="34"/>
      <c r="AA43" s="34"/>
      <c r="AB43" s="34"/>
      <c r="AC43" s="37"/>
      <c r="AD43" s="96"/>
      <c r="AH43" s="568"/>
      <c r="AI43" s="74"/>
      <c r="AJ43" s="115"/>
      <c r="AK43" s="72"/>
      <c r="AL43" s="572"/>
      <c r="AM43" s="575">
        <f t="shared" si="2"/>
        <v>0</v>
      </c>
      <c r="AN43" s="576">
        <f t="shared" si="3"/>
        <v>0</v>
      </c>
      <c r="AO43" s="150"/>
      <c r="AP43" s="422"/>
      <c r="AQ43" s="423"/>
      <c r="AR43" s="310"/>
      <c r="AS43" s="32"/>
      <c r="AT43" s="33"/>
      <c r="AU43" s="33"/>
      <c r="AV43" s="33"/>
      <c r="AW43" s="59"/>
      <c r="AX43" s="35"/>
      <c r="AY43" s="36"/>
      <c r="AZ43" s="34"/>
      <c r="BA43" s="34"/>
      <c r="BB43" s="34"/>
      <c r="BC43" s="37"/>
      <c r="BD43" s="96"/>
    </row>
    <row r="44" spans="2:56" s="1" customFormat="1" ht="30" customHeight="1" x14ac:dyDescent="0.45">
      <c r="B44" s="433" t="s">
        <v>147</v>
      </c>
      <c r="C44" s="62" t="s">
        <v>43</v>
      </c>
      <c r="D44" s="878" t="s">
        <v>62</v>
      </c>
      <c r="E44" s="879"/>
      <c r="F44" s="880"/>
      <c r="G44" s="826" t="s">
        <v>44</v>
      </c>
      <c r="H44" s="824"/>
      <c r="I44" s="827"/>
      <c r="J44" s="125">
        <v>64000</v>
      </c>
      <c r="K44" s="74">
        <v>0</v>
      </c>
      <c r="L44" s="115"/>
      <c r="M44" s="434">
        <f>J44*K44</f>
        <v>0</v>
      </c>
      <c r="N44" s="425">
        <f>J44*K44</f>
        <v>0</v>
      </c>
      <c r="O44" s="150"/>
      <c r="P44" s="422">
        <f>K44+Internát!K44</f>
        <v>0</v>
      </c>
      <c r="Q44" s="423">
        <f>N44+Internát!N44</f>
        <v>0</v>
      </c>
      <c r="R44" s="310"/>
      <c r="S44" s="32"/>
      <c r="T44" s="33"/>
      <c r="U44" s="33"/>
      <c r="V44" s="33">
        <f>K44*0.5</f>
        <v>0</v>
      </c>
      <c r="W44" s="59"/>
      <c r="X44" s="35"/>
      <c r="Y44" s="36">
        <f>IF($M44&lt;&gt;0,"X",0)</f>
        <v>0</v>
      </c>
      <c r="Z44" s="34">
        <f>IF($M44&lt;&gt;0,"XXX",0)</f>
        <v>0</v>
      </c>
      <c r="AA44" s="34">
        <f>IF($M44&lt;&gt;0,"XXX",0)</f>
        <v>0</v>
      </c>
      <c r="AB44" s="34">
        <f>IF($M44&lt;&gt;0,"XXX",0)</f>
        <v>0</v>
      </c>
      <c r="AC44" s="38"/>
      <c r="AD44" s="96"/>
      <c r="AH44" s="568">
        <v>64000</v>
      </c>
      <c r="AI44" s="74">
        <v>0</v>
      </c>
      <c r="AJ44" s="115"/>
      <c r="AK44" s="434">
        <f>AH44*AI44</f>
        <v>0</v>
      </c>
      <c r="AL44" s="572">
        <f>AH44*AI44</f>
        <v>0</v>
      </c>
      <c r="AM44" s="575" t="str">
        <f t="shared" si="2"/>
        <v>02.3.68.5</v>
      </c>
      <c r="AN44" s="576">
        <f t="shared" si="3"/>
        <v>0</v>
      </c>
      <c r="AO44" s="150"/>
      <c r="AP44" s="422">
        <f>AI44+Internát!AI44</f>
        <v>0</v>
      </c>
      <c r="AQ44" s="423">
        <f>AL44+Internát!AL44</f>
        <v>0</v>
      </c>
      <c r="AR44" s="310"/>
      <c r="AS44" s="32"/>
      <c r="AT44" s="33"/>
      <c r="AU44" s="33"/>
      <c r="AV44" s="33">
        <f>AI44*0.5</f>
        <v>0</v>
      </c>
      <c r="AW44" s="59"/>
      <c r="AX44" s="35"/>
      <c r="AY44" s="36">
        <f>IF($M44&lt;&gt;0,"X",0)</f>
        <v>0</v>
      </c>
      <c r="AZ44" s="34">
        <f>IF($M44&lt;&gt;0,"XXX",0)</f>
        <v>0</v>
      </c>
      <c r="BA44" s="34">
        <f>IF($M44&lt;&gt;0,"XXX",0)</f>
        <v>0</v>
      </c>
      <c r="BB44" s="34">
        <f>IF($M44&lt;&gt;0,"XXX",0)</f>
        <v>0</v>
      </c>
      <c r="BC44" s="38"/>
      <c r="BD44" s="96"/>
    </row>
    <row r="45" spans="2:56" s="1" customFormat="1" ht="30" hidden="1" customHeight="1" x14ac:dyDescent="0.45">
      <c r="B45" s="433"/>
      <c r="C45" s="62"/>
      <c r="D45" s="432"/>
      <c r="E45" s="432"/>
      <c r="F45" s="432"/>
      <c r="G45" s="458"/>
      <c r="H45" s="457"/>
      <c r="I45" s="459"/>
      <c r="J45" s="125"/>
      <c r="K45" s="74"/>
      <c r="L45" s="115"/>
      <c r="M45" s="72"/>
      <c r="N45" s="425"/>
      <c r="O45" s="150"/>
      <c r="P45" s="422"/>
      <c r="Q45" s="423"/>
      <c r="R45" s="310"/>
      <c r="S45" s="32"/>
      <c r="T45" s="33"/>
      <c r="U45" s="33"/>
      <c r="V45" s="33"/>
      <c r="W45" s="59"/>
      <c r="X45" s="35"/>
      <c r="Y45" s="36"/>
      <c r="Z45" s="34"/>
      <c r="AA45" s="34"/>
      <c r="AB45" s="34"/>
      <c r="AC45" s="37"/>
      <c r="AD45" s="96"/>
      <c r="AH45" s="568"/>
      <c r="AI45" s="74"/>
      <c r="AJ45" s="115"/>
      <c r="AK45" s="72"/>
      <c r="AL45" s="572"/>
      <c r="AM45" s="575">
        <f t="shared" si="2"/>
        <v>0</v>
      </c>
      <c r="AN45" s="576">
        <f t="shared" si="3"/>
        <v>0</v>
      </c>
      <c r="AO45" s="150"/>
      <c r="AP45" s="422"/>
      <c r="AQ45" s="423"/>
      <c r="AR45" s="310"/>
      <c r="AS45" s="32"/>
      <c r="AT45" s="33"/>
      <c r="AU45" s="33"/>
      <c r="AV45" s="33"/>
      <c r="AW45" s="59"/>
      <c r="AX45" s="35"/>
      <c r="AY45" s="36"/>
      <c r="AZ45" s="34"/>
      <c r="BA45" s="34"/>
      <c r="BB45" s="34"/>
      <c r="BC45" s="37"/>
      <c r="BD45" s="96"/>
    </row>
    <row r="46" spans="2:56" s="1" customFormat="1" ht="30" customHeight="1" x14ac:dyDescent="0.45">
      <c r="B46" s="433" t="s">
        <v>147</v>
      </c>
      <c r="C46" s="62" t="s">
        <v>43</v>
      </c>
      <c r="D46" s="878" t="s">
        <v>63</v>
      </c>
      <c r="E46" s="879"/>
      <c r="F46" s="880"/>
      <c r="G46" s="826" t="s">
        <v>44</v>
      </c>
      <c r="H46" s="824"/>
      <c r="I46" s="827"/>
      <c r="J46" s="125">
        <v>32000</v>
      </c>
      <c r="K46" s="74">
        <v>0</v>
      </c>
      <c r="L46" s="115"/>
      <c r="M46" s="434">
        <f>J46*K46</f>
        <v>0</v>
      </c>
      <c r="N46" s="425">
        <f>J46*K46</f>
        <v>0</v>
      </c>
      <c r="O46" s="150"/>
      <c r="P46" s="422">
        <f>K46+Internát!K46</f>
        <v>0</v>
      </c>
      <c r="Q46" s="423">
        <f>N46+Internát!N46</f>
        <v>0</v>
      </c>
      <c r="R46" s="310"/>
      <c r="S46" s="32"/>
      <c r="T46" s="33"/>
      <c r="U46" s="33"/>
      <c r="V46" s="33">
        <f>K46*0.25</f>
        <v>0</v>
      </c>
      <c r="W46" s="59"/>
      <c r="X46" s="35"/>
      <c r="Y46" s="36">
        <f>IF($M46&lt;&gt;0,"X",0)</f>
        <v>0</v>
      </c>
      <c r="Z46" s="34">
        <f>IF($M46&lt;&gt;0,"XXX",0)</f>
        <v>0</v>
      </c>
      <c r="AA46" s="34">
        <f>IF($M46&lt;&gt;0,"XXX",0)</f>
        <v>0</v>
      </c>
      <c r="AB46" s="34">
        <f>IF($M46&lt;&gt;0,"XXX",0)</f>
        <v>0</v>
      </c>
      <c r="AC46" s="38"/>
      <c r="AD46" s="96"/>
      <c r="AH46" s="568">
        <v>32000</v>
      </c>
      <c r="AI46" s="74">
        <v>0</v>
      </c>
      <c r="AJ46" s="115"/>
      <c r="AK46" s="434">
        <f>AH46*AI46</f>
        <v>0</v>
      </c>
      <c r="AL46" s="572">
        <f>AH46*AI46</f>
        <v>0</v>
      </c>
      <c r="AM46" s="575" t="str">
        <f t="shared" si="2"/>
        <v>02.3.68.5</v>
      </c>
      <c r="AN46" s="576">
        <f t="shared" si="3"/>
        <v>0</v>
      </c>
      <c r="AO46" s="150"/>
      <c r="AP46" s="422">
        <f>AI46+Internát!AI46</f>
        <v>0</v>
      </c>
      <c r="AQ46" s="423">
        <f>AL46+Internát!AL46</f>
        <v>0</v>
      </c>
      <c r="AR46" s="310"/>
      <c r="AS46" s="32"/>
      <c r="AT46" s="33"/>
      <c r="AU46" s="33"/>
      <c r="AV46" s="33">
        <f>AI46*0.25</f>
        <v>0</v>
      </c>
      <c r="AW46" s="59"/>
      <c r="AX46" s="35"/>
      <c r="AY46" s="36">
        <f>IF($M46&lt;&gt;0,"X",0)</f>
        <v>0</v>
      </c>
      <c r="AZ46" s="34">
        <f>IF($M46&lt;&gt;0,"XXX",0)</f>
        <v>0</v>
      </c>
      <c r="BA46" s="34">
        <f>IF($M46&lt;&gt;0,"XXX",0)</f>
        <v>0</v>
      </c>
      <c r="BB46" s="34">
        <f>IF($M46&lt;&gt;0,"XXX",0)</f>
        <v>0</v>
      </c>
      <c r="BC46" s="38"/>
      <c r="BD46" s="96"/>
    </row>
    <row r="47" spans="2:56" s="1" customFormat="1" ht="30" hidden="1" customHeight="1" x14ac:dyDescent="0.45">
      <c r="B47" s="131"/>
      <c r="C47" s="457"/>
      <c r="D47" s="457"/>
      <c r="E47" s="457"/>
      <c r="F47" s="119"/>
      <c r="G47" s="126"/>
      <c r="H47" s="118"/>
      <c r="I47" s="128"/>
      <c r="J47" s="125"/>
      <c r="K47" s="74"/>
      <c r="L47" s="115"/>
      <c r="M47" s="72"/>
      <c r="N47" s="425"/>
      <c r="O47" s="150"/>
      <c r="P47" s="426"/>
      <c r="Q47" s="427"/>
      <c r="R47" s="310"/>
      <c r="S47" s="32"/>
      <c r="T47" s="38"/>
      <c r="U47" s="38"/>
      <c r="V47" s="34"/>
      <c r="W47" s="59"/>
      <c r="X47" s="35"/>
      <c r="Y47" s="36"/>
      <c r="Z47" s="34"/>
      <c r="AA47" s="34"/>
      <c r="AB47" s="34"/>
      <c r="AC47" s="37"/>
      <c r="AD47" s="96"/>
      <c r="AH47" s="568"/>
      <c r="AI47" s="74"/>
      <c r="AJ47" s="115"/>
      <c r="AK47" s="72"/>
      <c r="AL47" s="572"/>
      <c r="AM47" s="575">
        <f t="shared" si="2"/>
        <v>0</v>
      </c>
      <c r="AN47" s="576">
        <f t="shared" si="3"/>
        <v>0</v>
      </c>
      <c r="AO47" s="150"/>
      <c r="AP47" s="426"/>
      <c r="AQ47" s="427"/>
      <c r="AR47" s="310"/>
      <c r="AS47" s="32"/>
      <c r="AT47" s="38"/>
      <c r="AU47" s="38"/>
      <c r="AV47" s="34"/>
      <c r="AW47" s="59"/>
      <c r="AX47" s="35"/>
      <c r="AY47" s="36"/>
      <c r="AZ47" s="34"/>
      <c r="BA47" s="34"/>
      <c r="BB47" s="34"/>
      <c r="BC47" s="37"/>
      <c r="BD47" s="96"/>
    </row>
    <row r="48" spans="2:56" s="1" customFormat="1" ht="30" customHeight="1" x14ac:dyDescent="0.45">
      <c r="B48" s="131" t="s">
        <v>148</v>
      </c>
      <c r="C48" s="65" t="s">
        <v>53</v>
      </c>
      <c r="D48" s="824" t="s">
        <v>149</v>
      </c>
      <c r="E48" s="824"/>
      <c r="F48" s="825"/>
      <c r="G48" s="826" t="s">
        <v>56</v>
      </c>
      <c r="H48" s="824"/>
      <c r="I48" s="827"/>
      <c r="J48" s="125">
        <v>19143</v>
      </c>
      <c r="K48" s="74">
        <v>0</v>
      </c>
      <c r="L48" s="115"/>
      <c r="M48" s="72">
        <f>K48</f>
        <v>0</v>
      </c>
      <c r="N48" s="425">
        <f>J48*M48</f>
        <v>0</v>
      </c>
      <c r="O48" s="150"/>
      <c r="P48" s="422">
        <f>M48+Internát!M48</f>
        <v>0</v>
      </c>
      <c r="Q48" s="423">
        <f>N48+Internát!N48</f>
        <v>0</v>
      </c>
      <c r="R48" s="310"/>
      <c r="S48" s="32"/>
      <c r="T48" s="38"/>
      <c r="U48" s="38"/>
      <c r="V48" s="34"/>
      <c r="W48" s="59">
        <f>M48</f>
        <v>0</v>
      </c>
      <c r="X48" s="35"/>
      <c r="Y48" s="36">
        <f>IF($M48&lt;&gt;0,"X",0)</f>
        <v>0</v>
      </c>
      <c r="Z48" s="34">
        <f>IF($M48&lt;&gt;0,"XXX",0)</f>
        <v>0</v>
      </c>
      <c r="AA48" s="34">
        <f>IF($M48&lt;&gt;0,"XXX",0)</f>
        <v>0</v>
      </c>
      <c r="AB48" s="34">
        <f>IF($M48&lt;&gt;0,"XXX",0)</f>
        <v>0</v>
      </c>
      <c r="AC48" s="38"/>
      <c r="AD48" s="96"/>
      <c r="AH48" s="568">
        <v>19143</v>
      </c>
      <c r="AI48" s="74">
        <v>0</v>
      </c>
      <c r="AJ48" s="115"/>
      <c r="AK48" s="72">
        <f>AI48</f>
        <v>0</v>
      </c>
      <c r="AL48" s="572">
        <f>AH48*AK48</f>
        <v>0</v>
      </c>
      <c r="AM48" s="575" t="str">
        <f t="shared" si="2"/>
        <v>02.3.68.2</v>
      </c>
      <c r="AN48" s="576">
        <f t="shared" si="3"/>
        <v>0</v>
      </c>
      <c r="AO48" s="150"/>
      <c r="AP48" s="422">
        <f>AK48+Internát!AK48</f>
        <v>0</v>
      </c>
      <c r="AQ48" s="423">
        <f>AL48+Internát!AL48</f>
        <v>0</v>
      </c>
      <c r="AR48" s="310"/>
      <c r="AS48" s="32"/>
      <c r="AT48" s="38"/>
      <c r="AU48" s="38"/>
      <c r="AV48" s="34"/>
      <c r="AW48" s="59">
        <f>AK48</f>
        <v>0</v>
      </c>
      <c r="AX48" s="35"/>
      <c r="AY48" s="36">
        <f>IF($M48&lt;&gt;0,"X",0)</f>
        <v>0</v>
      </c>
      <c r="AZ48" s="34">
        <f>IF($M48&lt;&gt;0,"XXX",0)</f>
        <v>0</v>
      </c>
      <c r="BA48" s="34">
        <f>IF($M48&lt;&gt;0,"XXX",0)</f>
        <v>0</v>
      </c>
      <c r="BB48" s="34">
        <f>IF($M48&lt;&gt;0,"XXX",0)</f>
        <v>0</v>
      </c>
      <c r="BC48" s="38"/>
      <c r="BD48" s="96"/>
    </row>
    <row r="49" spans="2:60" s="1" customFormat="1" ht="30" hidden="1" customHeight="1" x14ac:dyDescent="0.45">
      <c r="B49" s="131"/>
      <c r="C49" s="457"/>
      <c r="D49" s="457"/>
      <c r="E49" s="457"/>
      <c r="F49" s="119"/>
      <c r="G49" s="126"/>
      <c r="H49" s="118"/>
      <c r="I49" s="128"/>
      <c r="J49" s="125"/>
      <c r="K49" s="74"/>
      <c r="L49" s="115"/>
      <c r="M49" s="72"/>
      <c r="N49" s="425"/>
      <c r="O49" s="150"/>
      <c r="P49" s="426"/>
      <c r="Q49" s="427"/>
      <c r="R49" s="310"/>
      <c r="S49" s="32"/>
      <c r="T49" s="38"/>
      <c r="U49" s="38"/>
      <c r="V49" s="34"/>
      <c r="W49" s="59"/>
      <c r="X49" s="35"/>
      <c r="Y49" s="36"/>
      <c r="Z49" s="34"/>
      <c r="AA49" s="34"/>
      <c r="AB49" s="34"/>
      <c r="AC49" s="38"/>
      <c r="AD49" s="96"/>
      <c r="AH49" s="568"/>
      <c r="AI49" s="74"/>
      <c r="AJ49" s="115"/>
      <c r="AK49" s="72"/>
      <c r="AL49" s="572"/>
      <c r="AM49" s="575">
        <f t="shared" si="2"/>
        <v>0</v>
      </c>
      <c r="AN49" s="576">
        <f t="shared" si="3"/>
        <v>0</v>
      </c>
      <c r="AO49" s="150"/>
      <c r="AP49" s="426"/>
      <c r="AQ49" s="427"/>
      <c r="AR49" s="310"/>
      <c r="AS49" s="32"/>
      <c r="AT49" s="38"/>
      <c r="AU49" s="38"/>
      <c r="AV49" s="34"/>
      <c r="AW49" s="59"/>
      <c r="AX49" s="35"/>
      <c r="AY49" s="36"/>
      <c r="AZ49" s="34"/>
      <c r="BA49" s="34"/>
      <c r="BB49" s="34"/>
      <c r="BC49" s="38"/>
      <c r="BD49" s="96"/>
    </row>
    <row r="50" spans="2:60" s="1" customFormat="1" ht="30" customHeight="1" x14ac:dyDescent="0.45">
      <c r="B50" s="131" t="s">
        <v>150</v>
      </c>
      <c r="C50" s="65" t="s">
        <v>53</v>
      </c>
      <c r="D50" s="824" t="s">
        <v>151</v>
      </c>
      <c r="E50" s="824"/>
      <c r="F50" s="825"/>
      <c r="G50" s="826" t="s">
        <v>57</v>
      </c>
      <c r="H50" s="824"/>
      <c r="I50" s="827"/>
      <c r="J50" s="125">
        <v>9571</v>
      </c>
      <c r="K50" s="74">
        <v>0</v>
      </c>
      <c r="L50" s="115"/>
      <c r="M50" s="72">
        <f>K50</f>
        <v>0</v>
      </c>
      <c r="N50" s="425">
        <f>J50*M50</f>
        <v>0</v>
      </c>
      <c r="O50" s="150"/>
      <c r="P50" s="422">
        <f>M50+Internát!M50</f>
        <v>0</v>
      </c>
      <c r="Q50" s="423">
        <f>N50+Internát!N50</f>
        <v>0</v>
      </c>
      <c r="R50" s="310"/>
      <c r="S50" s="32"/>
      <c r="T50" s="33"/>
      <c r="U50" s="33"/>
      <c r="V50" s="34"/>
      <c r="W50" s="59">
        <f>M50</f>
        <v>0</v>
      </c>
      <c r="X50" s="35"/>
      <c r="Y50" s="36">
        <f>IF($M50&lt;&gt;0,"X",0)</f>
        <v>0</v>
      </c>
      <c r="Z50" s="34">
        <f>IF($M50&lt;&gt;0,"XXX",0)</f>
        <v>0</v>
      </c>
      <c r="AA50" s="34">
        <f>IF($M50&lt;&gt;0,"XXX",0)</f>
        <v>0</v>
      </c>
      <c r="AB50" s="34">
        <f>IF($M50&lt;&gt;0,"XXX",0)</f>
        <v>0</v>
      </c>
      <c r="AC50" s="38"/>
      <c r="AD50" s="96"/>
      <c r="AH50" s="568">
        <v>9571</v>
      </c>
      <c r="AI50" s="74">
        <v>0</v>
      </c>
      <c r="AJ50" s="115"/>
      <c r="AK50" s="72">
        <f>AI50</f>
        <v>0</v>
      </c>
      <c r="AL50" s="572">
        <f>AH50*AK50</f>
        <v>0</v>
      </c>
      <c r="AM50" s="575" t="str">
        <f t="shared" si="2"/>
        <v>02.3.68.2</v>
      </c>
      <c r="AN50" s="576">
        <f t="shared" si="3"/>
        <v>0</v>
      </c>
      <c r="AO50" s="150"/>
      <c r="AP50" s="422">
        <f>AK50+Internát!AK50</f>
        <v>0</v>
      </c>
      <c r="AQ50" s="423">
        <f>AL50+Internát!AL50</f>
        <v>0</v>
      </c>
      <c r="AR50" s="310"/>
      <c r="AS50" s="32"/>
      <c r="AT50" s="33"/>
      <c r="AU50" s="33"/>
      <c r="AV50" s="34"/>
      <c r="AW50" s="59">
        <f>AK50</f>
        <v>0</v>
      </c>
      <c r="AX50" s="35"/>
      <c r="AY50" s="36">
        <f>IF($M50&lt;&gt;0,"X",0)</f>
        <v>0</v>
      </c>
      <c r="AZ50" s="34">
        <f>IF($M50&lt;&gt;0,"XXX",0)</f>
        <v>0</v>
      </c>
      <c r="BA50" s="34">
        <f>IF($M50&lt;&gt;0,"XXX",0)</f>
        <v>0</v>
      </c>
      <c r="BB50" s="34">
        <f>IF($M50&lt;&gt;0,"XXX",0)</f>
        <v>0</v>
      </c>
      <c r="BC50" s="38"/>
      <c r="BD50" s="96"/>
    </row>
    <row r="51" spans="2:60" s="1" customFormat="1" ht="30" hidden="1" customHeight="1" x14ac:dyDescent="0.45">
      <c r="B51" s="131"/>
      <c r="C51" s="457"/>
      <c r="D51" s="457"/>
      <c r="E51" s="457"/>
      <c r="F51" s="119"/>
      <c r="G51" s="126"/>
      <c r="H51" s="118"/>
      <c r="I51" s="128"/>
      <c r="J51" s="125"/>
      <c r="K51" s="74"/>
      <c r="L51" s="115"/>
      <c r="M51" s="72"/>
      <c r="N51" s="425"/>
      <c r="O51" s="150"/>
      <c r="P51" s="426"/>
      <c r="Q51" s="427"/>
      <c r="R51" s="310"/>
      <c r="S51" s="32"/>
      <c r="T51" s="38"/>
      <c r="U51" s="38"/>
      <c r="V51" s="34"/>
      <c r="W51" s="59"/>
      <c r="X51" s="35"/>
      <c r="Y51" s="36"/>
      <c r="Z51" s="34"/>
      <c r="AA51" s="34"/>
      <c r="AB51" s="34"/>
      <c r="AC51" s="38"/>
      <c r="AD51" s="96"/>
      <c r="AH51" s="568"/>
      <c r="AI51" s="74"/>
      <c r="AJ51" s="115"/>
      <c r="AK51" s="72"/>
      <c r="AL51" s="572"/>
      <c r="AM51" s="575">
        <f t="shared" si="2"/>
        <v>0</v>
      </c>
      <c r="AN51" s="576">
        <f t="shared" si="3"/>
        <v>0</v>
      </c>
      <c r="AO51" s="150"/>
      <c r="AP51" s="426"/>
      <c r="AQ51" s="427"/>
      <c r="AR51" s="310"/>
      <c r="AS51" s="32"/>
      <c r="AT51" s="38"/>
      <c r="AU51" s="38"/>
      <c r="AV51" s="34"/>
      <c r="AW51" s="59"/>
      <c r="AX51" s="35"/>
      <c r="AY51" s="36"/>
      <c r="AZ51" s="34"/>
      <c r="BA51" s="34"/>
      <c r="BB51" s="34"/>
      <c r="BC51" s="38"/>
      <c r="BD51" s="96"/>
    </row>
    <row r="52" spans="2:60" s="1" customFormat="1" ht="30" customHeight="1" x14ac:dyDescent="0.45">
      <c r="B52" s="131" t="s">
        <v>152</v>
      </c>
      <c r="C52" s="65" t="s">
        <v>53</v>
      </c>
      <c r="D52" s="824" t="s">
        <v>153</v>
      </c>
      <c r="E52" s="824"/>
      <c r="F52" s="825"/>
      <c r="G52" s="826" t="s">
        <v>46</v>
      </c>
      <c r="H52" s="824"/>
      <c r="I52" s="827"/>
      <c r="J52" s="125">
        <v>4772</v>
      </c>
      <c r="K52" s="74">
        <v>0</v>
      </c>
      <c r="L52" s="115"/>
      <c r="M52" s="72">
        <f>K52</f>
        <v>0</v>
      </c>
      <c r="N52" s="425">
        <f>J52*M52</f>
        <v>0</v>
      </c>
      <c r="O52" s="150"/>
      <c r="P52" s="422">
        <f>M52+Internát!M52</f>
        <v>0</v>
      </c>
      <c r="Q52" s="423">
        <f>N52+Internát!N52</f>
        <v>0</v>
      </c>
      <c r="R52" s="310"/>
      <c r="S52" s="32"/>
      <c r="T52" s="33"/>
      <c r="U52" s="33"/>
      <c r="V52" s="34"/>
      <c r="W52" s="59">
        <f>M52</f>
        <v>0</v>
      </c>
      <c r="X52" s="35"/>
      <c r="Y52" s="36">
        <f>IF($M52&lt;&gt;0,"X",0)</f>
        <v>0</v>
      </c>
      <c r="Z52" s="34">
        <f>IF($M52&lt;&gt;0,"XXX",0)</f>
        <v>0</v>
      </c>
      <c r="AA52" s="34">
        <f>IF($M52&lt;&gt;0,"XXX",0)</f>
        <v>0</v>
      </c>
      <c r="AB52" s="34">
        <f>IF($M52&lt;&gt;0,"XXX",0)</f>
        <v>0</v>
      </c>
      <c r="AC52" s="38"/>
      <c r="AD52" s="96"/>
      <c r="AH52" s="568">
        <v>4772</v>
      </c>
      <c r="AI52" s="74">
        <v>0</v>
      </c>
      <c r="AJ52" s="115"/>
      <c r="AK52" s="72">
        <f>AI52</f>
        <v>0</v>
      </c>
      <c r="AL52" s="572">
        <f>AH52*AK52</f>
        <v>0</v>
      </c>
      <c r="AM52" s="575" t="str">
        <f t="shared" si="2"/>
        <v>02.3.68.2</v>
      </c>
      <c r="AN52" s="576">
        <f t="shared" si="3"/>
        <v>0</v>
      </c>
      <c r="AO52" s="150"/>
      <c r="AP52" s="422">
        <f>AK52+Internát!AK52</f>
        <v>0</v>
      </c>
      <c r="AQ52" s="423">
        <f>AL52+Internát!AL52</f>
        <v>0</v>
      </c>
      <c r="AR52" s="310"/>
      <c r="AS52" s="32"/>
      <c r="AT52" s="33"/>
      <c r="AU52" s="33"/>
      <c r="AV52" s="34"/>
      <c r="AW52" s="59">
        <f>AK52</f>
        <v>0</v>
      </c>
      <c r="AX52" s="35"/>
      <c r="AY52" s="36">
        <f>IF($M52&lt;&gt;0,"X",0)</f>
        <v>0</v>
      </c>
      <c r="AZ52" s="34">
        <f>IF($M52&lt;&gt;0,"XXX",0)</f>
        <v>0</v>
      </c>
      <c r="BA52" s="34">
        <f>IF($M52&lt;&gt;0,"XXX",0)</f>
        <v>0</v>
      </c>
      <c r="BB52" s="34">
        <f>IF($M52&lt;&gt;0,"XXX",0)</f>
        <v>0</v>
      </c>
      <c r="BC52" s="38"/>
      <c r="BD52" s="96"/>
    </row>
    <row r="53" spans="2:60" s="1" customFormat="1" ht="30" hidden="1" customHeight="1" x14ac:dyDescent="0.45">
      <c r="B53" s="131"/>
      <c r="C53" s="457"/>
      <c r="D53" s="457"/>
      <c r="E53" s="457"/>
      <c r="F53" s="119"/>
      <c r="G53" s="126"/>
      <c r="H53" s="118"/>
      <c r="I53" s="128"/>
      <c r="J53" s="125"/>
      <c r="K53" s="74"/>
      <c r="L53" s="115"/>
      <c r="M53" s="72"/>
      <c r="N53" s="425"/>
      <c r="O53" s="150"/>
      <c r="P53" s="426"/>
      <c r="Q53" s="427"/>
      <c r="R53" s="310"/>
      <c r="S53" s="32"/>
      <c r="T53" s="38"/>
      <c r="U53" s="38"/>
      <c r="V53" s="34"/>
      <c r="W53" s="59"/>
      <c r="X53" s="35"/>
      <c r="Y53" s="36"/>
      <c r="Z53" s="34"/>
      <c r="AA53" s="34"/>
      <c r="AB53" s="34"/>
      <c r="AC53" s="37"/>
      <c r="AD53" s="96"/>
      <c r="AH53" s="568"/>
      <c r="AI53" s="74"/>
      <c r="AJ53" s="115"/>
      <c r="AK53" s="72"/>
      <c r="AL53" s="572"/>
      <c r="AM53" s="575">
        <f t="shared" si="2"/>
        <v>0</v>
      </c>
      <c r="AN53" s="576">
        <f t="shared" si="3"/>
        <v>0</v>
      </c>
      <c r="AO53" s="150"/>
      <c r="AP53" s="426"/>
      <c r="AQ53" s="427"/>
      <c r="AR53" s="310"/>
      <c r="AS53" s="32"/>
      <c r="AT53" s="38"/>
      <c r="AU53" s="38"/>
      <c r="AV53" s="34"/>
      <c r="AW53" s="59"/>
      <c r="AX53" s="35"/>
      <c r="AY53" s="36"/>
      <c r="AZ53" s="34"/>
      <c r="BA53" s="34"/>
      <c r="BB53" s="34"/>
      <c r="BC53" s="37"/>
      <c r="BD53" s="96"/>
    </row>
    <row r="54" spans="2:60" s="1" customFormat="1" ht="30" customHeight="1" x14ac:dyDescent="0.45">
      <c r="B54" s="131" t="s">
        <v>154</v>
      </c>
      <c r="C54" s="65" t="s">
        <v>53</v>
      </c>
      <c r="D54" s="824" t="s">
        <v>155</v>
      </c>
      <c r="E54" s="824"/>
      <c r="F54" s="825"/>
      <c r="G54" s="826" t="s">
        <v>156</v>
      </c>
      <c r="H54" s="824"/>
      <c r="I54" s="827"/>
      <c r="J54" s="125">
        <v>6376</v>
      </c>
      <c r="K54" s="74">
        <v>0</v>
      </c>
      <c r="L54" s="115"/>
      <c r="M54" s="72">
        <f>K54</f>
        <v>0</v>
      </c>
      <c r="N54" s="425">
        <f>J54*M54</f>
        <v>0</v>
      </c>
      <c r="O54" s="150"/>
      <c r="P54" s="422">
        <f>M54+Internát!M54</f>
        <v>0</v>
      </c>
      <c r="Q54" s="423">
        <f>N54+Internát!N54</f>
        <v>0</v>
      </c>
      <c r="R54" s="310"/>
      <c r="S54" s="32"/>
      <c r="T54" s="33"/>
      <c r="U54" s="33"/>
      <c r="V54" s="34"/>
      <c r="W54" s="59">
        <f>M54</f>
        <v>0</v>
      </c>
      <c r="X54" s="35"/>
      <c r="Y54" s="36">
        <f>IF($M54&lt;&gt;0,"X",0)</f>
        <v>0</v>
      </c>
      <c r="Z54" s="34">
        <f>IF($M54&lt;&gt;0,"XXX",0)</f>
        <v>0</v>
      </c>
      <c r="AA54" s="34">
        <f>IF($M54&lt;&gt;0,"XXX",0)</f>
        <v>0</v>
      </c>
      <c r="AB54" s="34">
        <f>IF($M54&lt;&gt;0,"XXX",0)</f>
        <v>0</v>
      </c>
      <c r="AC54" s="38"/>
      <c r="AD54" s="96"/>
      <c r="AH54" s="568">
        <v>6376</v>
      </c>
      <c r="AI54" s="74">
        <v>0</v>
      </c>
      <c r="AJ54" s="115"/>
      <c r="AK54" s="72">
        <f>AI54</f>
        <v>0</v>
      </c>
      <c r="AL54" s="572">
        <f>AH54*AK54</f>
        <v>0</v>
      </c>
      <c r="AM54" s="575" t="str">
        <f t="shared" si="2"/>
        <v>02.3.68.2</v>
      </c>
      <c r="AN54" s="576">
        <f t="shared" si="3"/>
        <v>0</v>
      </c>
      <c r="AO54" s="150"/>
      <c r="AP54" s="422">
        <f>AK54+Internát!AK54</f>
        <v>0</v>
      </c>
      <c r="AQ54" s="423">
        <f>AL54+Internát!AL54</f>
        <v>0</v>
      </c>
      <c r="AR54" s="310"/>
      <c r="AS54" s="32"/>
      <c r="AT54" s="33"/>
      <c r="AU54" s="33"/>
      <c r="AV54" s="34"/>
      <c r="AW54" s="59">
        <f>AK54</f>
        <v>0</v>
      </c>
      <c r="AX54" s="35"/>
      <c r="AY54" s="36">
        <f>IF($M54&lt;&gt;0,"X",0)</f>
        <v>0</v>
      </c>
      <c r="AZ54" s="34">
        <f>IF($M54&lt;&gt;0,"XXX",0)</f>
        <v>0</v>
      </c>
      <c r="BA54" s="34">
        <f>IF($M54&lt;&gt;0,"XXX",0)</f>
        <v>0</v>
      </c>
      <c r="BB54" s="34">
        <f>IF($M54&lt;&gt;0,"XXX",0)</f>
        <v>0</v>
      </c>
      <c r="BC54" s="38"/>
      <c r="BD54" s="96"/>
    </row>
    <row r="55" spans="2:60" s="1" customFormat="1" ht="30" hidden="1" customHeight="1" x14ac:dyDescent="0.45">
      <c r="B55" s="131"/>
      <c r="C55" s="457"/>
      <c r="D55" s="457"/>
      <c r="E55" s="457"/>
      <c r="F55" s="119"/>
      <c r="G55" s="126"/>
      <c r="H55" s="118"/>
      <c r="I55" s="128"/>
      <c r="J55" s="125"/>
      <c r="K55" s="74"/>
      <c r="L55" s="115"/>
      <c r="M55" s="72"/>
      <c r="N55" s="425"/>
      <c r="O55" s="150"/>
      <c r="P55" s="426"/>
      <c r="Q55" s="427"/>
      <c r="R55" s="310"/>
      <c r="S55" s="137"/>
      <c r="T55" s="38"/>
      <c r="U55" s="38"/>
      <c r="V55" s="34"/>
      <c r="W55" s="138"/>
      <c r="X55" s="139"/>
      <c r="Y55" s="36"/>
      <c r="Z55" s="34"/>
      <c r="AA55" s="34"/>
      <c r="AB55" s="34"/>
      <c r="AC55" s="37"/>
      <c r="AD55" s="96"/>
      <c r="AH55" s="568"/>
      <c r="AI55" s="74"/>
      <c r="AJ55" s="115"/>
      <c r="AK55" s="72"/>
      <c r="AL55" s="572"/>
      <c r="AM55" s="575">
        <f t="shared" si="2"/>
        <v>0</v>
      </c>
      <c r="AN55" s="576">
        <f t="shared" si="3"/>
        <v>0</v>
      </c>
      <c r="AO55" s="150"/>
      <c r="AP55" s="426"/>
      <c r="AQ55" s="427"/>
      <c r="AR55" s="310"/>
      <c r="AS55" s="137"/>
      <c r="AT55" s="38"/>
      <c r="AU55" s="38"/>
      <c r="AV55" s="34"/>
      <c r="AW55" s="138"/>
      <c r="AX55" s="139"/>
      <c r="AY55" s="36"/>
      <c r="AZ55" s="34"/>
      <c r="BA55" s="34"/>
      <c r="BB55" s="34"/>
      <c r="BC55" s="37"/>
      <c r="BD55" s="96"/>
    </row>
    <row r="56" spans="2:60" s="1" customFormat="1" ht="30" customHeight="1" thickBot="1" x14ac:dyDescent="0.5">
      <c r="B56" s="131" t="s">
        <v>157</v>
      </c>
      <c r="C56" s="65" t="s">
        <v>53</v>
      </c>
      <c r="D56" s="824" t="s">
        <v>49</v>
      </c>
      <c r="E56" s="824"/>
      <c r="F56" s="825"/>
      <c r="G56" s="826" t="s">
        <v>58</v>
      </c>
      <c r="H56" s="824"/>
      <c r="I56" s="827"/>
      <c r="J56" s="125">
        <v>4133</v>
      </c>
      <c r="K56" s="74">
        <v>0</v>
      </c>
      <c r="L56" s="115"/>
      <c r="M56" s="72">
        <f>K56</f>
        <v>0</v>
      </c>
      <c r="N56" s="425">
        <f>J56*M56</f>
        <v>0</v>
      </c>
      <c r="O56" s="150">
        <f>IF(SUM($Y$14:$Y$56)&lt;&gt;0,1,0)</f>
        <v>0</v>
      </c>
      <c r="P56" s="428">
        <f>M56+Internát!M56</f>
        <v>0</v>
      </c>
      <c r="Q56" s="429">
        <f>N56+Internát!N56</f>
        <v>0</v>
      </c>
      <c r="R56" s="310"/>
      <c r="S56" s="32"/>
      <c r="T56" s="38"/>
      <c r="U56" s="38"/>
      <c r="V56" s="34"/>
      <c r="W56" s="59"/>
      <c r="X56" s="35">
        <f>M56</f>
        <v>0</v>
      </c>
      <c r="Y56" s="36"/>
      <c r="Z56" s="34"/>
      <c r="AA56" s="34"/>
      <c r="AB56" s="34"/>
      <c r="AC56" s="38"/>
      <c r="AD56" s="140"/>
      <c r="AH56" s="568">
        <v>4133</v>
      </c>
      <c r="AI56" s="74">
        <v>0</v>
      </c>
      <c r="AJ56" s="115"/>
      <c r="AK56" s="72">
        <f>AI56</f>
        <v>0</v>
      </c>
      <c r="AL56" s="572">
        <f>AH56*AK56</f>
        <v>0</v>
      </c>
      <c r="AM56" s="577" t="str">
        <f t="shared" si="2"/>
        <v>02.3.68.2</v>
      </c>
      <c r="AN56" s="578">
        <f t="shared" si="3"/>
        <v>0</v>
      </c>
      <c r="AO56" s="150">
        <f>IF(SUM(AY14:AY56)&lt;&gt;0,1,0)</f>
        <v>0</v>
      </c>
      <c r="AP56" s="428">
        <f>AK56+Internát!AK56</f>
        <v>0</v>
      </c>
      <c r="AQ56" s="429">
        <f>AL56+Internát!AL56</f>
        <v>0</v>
      </c>
      <c r="AR56" s="310"/>
      <c r="AS56" s="32"/>
      <c r="AT56" s="38"/>
      <c r="AU56" s="38"/>
      <c r="AV56" s="34"/>
      <c r="AW56" s="59"/>
      <c r="AX56" s="35">
        <f>AK56</f>
        <v>0</v>
      </c>
      <c r="AY56" s="36"/>
      <c r="AZ56" s="34"/>
      <c r="BA56" s="34"/>
      <c r="BB56" s="34"/>
      <c r="BC56" s="38"/>
      <c r="BD56" s="140"/>
    </row>
    <row r="57" spans="2:60" s="1" customFormat="1" ht="18" thickBot="1" x14ac:dyDescent="0.5">
      <c r="B57" s="39" t="s">
        <v>194</v>
      </c>
      <c r="C57" s="40"/>
      <c r="D57" s="40"/>
      <c r="E57" s="40"/>
      <c r="F57" s="40"/>
      <c r="G57" s="836" t="str">
        <f>IF($N$13&gt;$E$11,"hodnota není v limitu"," možno ještě rozdělit")</f>
        <v xml:space="preserve"> možno ještě rozdělit</v>
      </c>
      <c r="H57" s="836"/>
      <c r="I57" s="836"/>
      <c r="J57" s="460">
        <f>IF(N13&gt;$E$11," ",M57 )</f>
        <v>0</v>
      </c>
      <c r="K57" s="460"/>
      <c r="L57" s="460"/>
      <c r="M57" s="41">
        <f>E11-N57</f>
        <v>0</v>
      </c>
      <c r="N57" s="419">
        <f>SUM(N14:N56)</f>
        <v>0</v>
      </c>
      <c r="O57" s="150">
        <f>IF(OR(Y14&lt;&gt;0,Y16&lt;&gt;0,Y18&lt;&gt;0,Y20&lt;&gt;0,Y22&lt;&gt;0,Y36&lt;&gt;0,Y40&lt;&gt;0,Y42&lt;&gt;0,Y44&lt;&gt;0,Y46&lt;&gt;0,Y48&lt;&gt;0,Y50&lt;&gt;0,Y52&lt;&gt;0,Y54&lt;&gt;0),"1",0)</f>
        <v>0</v>
      </c>
      <c r="P57" s="430"/>
      <c r="Q57" s="430">
        <f>SUM(Q14:Q56)</f>
        <v>0</v>
      </c>
      <c r="R57" s="310"/>
      <c r="S57" s="42">
        <v>54000</v>
      </c>
      <c r="T57" s="43">
        <v>50501</v>
      </c>
      <c r="U57" s="43">
        <v>52601</v>
      </c>
      <c r="V57" s="43">
        <v>52106</v>
      </c>
      <c r="W57" s="46">
        <v>51212</v>
      </c>
      <c r="X57" s="44">
        <v>51017</v>
      </c>
      <c r="Y57" s="45">
        <v>51010</v>
      </c>
      <c r="Z57" s="43">
        <v>51610</v>
      </c>
      <c r="AA57" s="43">
        <v>51710</v>
      </c>
      <c r="AB57" s="43">
        <v>51510</v>
      </c>
      <c r="AC57" s="46">
        <v>52510</v>
      </c>
      <c r="AD57" s="47">
        <v>60000</v>
      </c>
      <c r="AH57" s="579">
        <f>AH13</f>
        <v>0</v>
      </c>
      <c r="AI57" s="580"/>
      <c r="AJ57" s="580"/>
      <c r="AK57" s="581">
        <f>AK13</f>
        <v>0</v>
      </c>
      <c r="AL57" s="582">
        <f>AL13</f>
        <v>0</v>
      </c>
      <c r="AM57" s="886">
        <f>SUM(AN14:AN56)</f>
        <v>0</v>
      </c>
      <c r="AN57" s="887">
        <f t="shared" ref="AN57" si="11">SUM(AN14:AN56)</f>
        <v>0</v>
      </c>
      <c r="AO57" s="150">
        <f>IF(OR(AY14&lt;&gt;0,AY16&lt;&gt;0,AY18&lt;&gt;0,AY20&lt;&gt;0,AY22&lt;&gt;0,AY36&lt;&gt;0,AY40&lt;&gt;0,AY42&lt;&gt;0,AY44&lt;&gt;0,AY46&lt;&gt;0,AY48&lt;&gt;0,AY50&lt;&gt;0,AY52&lt;&gt;0,AY54&lt;&gt;0),"1",0)</f>
        <v>0</v>
      </c>
      <c r="AP57" s="430"/>
      <c r="AQ57" s="430">
        <f>SUM(AQ14:AQ56)</f>
        <v>0</v>
      </c>
      <c r="AR57" s="310"/>
      <c r="AS57" s="42">
        <v>54000</v>
      </c>
      <c r="AT57" s="43">
        <v>50501</v>
      </c>
      <c r="AU57" s="43">
        <v>52601</v>
      </c>
      <c r="AV57" s="43">
        <v>52106</v>
      </c>
      <c r="AW57" s="46">
        <v>51212</v>
      </c>
      <c r="AX57" s="44">
        <v>51017</v>
      </c>
      <c r="AY57" s="45">
        <v>51010</v>
      </c>
      <c r="AZ57" s="43">
        <v>51610</v>
      </c>
      <c r="BA57" s="43">
        <v>51710</v>
      </c>
      <c r="BB57" s="43">
        <v>51510</v>
      </c>
      <c r="BC57" s="46">
        <v>52510</v>
      </c>
      <c r="BD57" s="47">
        <v>60000</v>
      </c>
      <c r="BE57" s="16"/>
      <c r="BF57" s="16"/>
      <c r="BG57" s="16"/>
      <c r="BH57" s="16"/>
    </row>
    <row r="58" spans="2:60" s="265" customFormat="1" ht="32.25" customHeight="1" thickBot="1" x14ac:dyDescent="0.4">
      <c r="B58" s="409"/>
      <c r="C58" s="410"/>
      <c r="D58" s="562">
        <f>E58+F58+G58</f>
        <v>0</v>
      </c>
      <c r="E58" s="562">
        <f>N14+N16+N18+N20+N24+N28+N30+N32+N34+N36+N48+N50+N52+N54+N56</f>
        <v>0</v>
      </c>
      <c r="F58" s="562">
        <f>N22+N38+N40+N42+N44+N46</f>
        <v>0</v>
      </c>
      <c r="G58" s="562">
        <f>N26</f>
        <v>0</v>
      </c>
      <c r="H58" s="410"/>
      <c r="I58" s="410"/>
      <c r="J58" s="410"/>
      <c r="K58" s="410"/>
      <c r="L58" s="410"/>
      <c r="M58" s="410"/>
      <c r="N58" s="411" t="str">
        <f>IF((N40+N42+N44+N46)&gt;E11/2,"šablona na využití ICT překračuje polovinu maximální dotace","")</f>
        <v/>
      </c>
      <c r="O58" s="529"/>
      <c r="P58" s="412"/>
      <c r="Q58" s="413"/>
      <c r="R58" s="263"/>
      <c r="S58" s="141">
        <f>SUM(S14:S56)</f>
        <v>0</v>
      </c>
      <c r="T58" s="142">
        <f>ROUND(SUM(T14:T56),2)</f>
        <v>0</v>
      </c>
      <c r="U58" s="142">
        <f>ROUND(SUM(U14:U56),2)</f>
        <v>0</v>
      </c>
      <c r="V58" s="142">
        <f>SUM(V14:V56)</f>
        <v>0</v>
      </c>
      <c r="W58" s="141">
        <f>SUM(W14:W56)</f>
        <v>0</v>
      </c>
      <c r="X58" s="143">
        <f>SUM(X14:X56)</f>
        <v>0</v>
      </c>
      <c r="Y58" s="414">
        <f>O57</f>
        <v>0</v>
      </c>
      <c r="Z58" s="415">
        <f>IF(Y58&gt;0,"XXX",0)</f>
        <v>0</v>
      </c>
      <c r="AA58" s="415">
        <f>Z58</f>
        <v>0</v>
      </c>
      <c r="AB58" s="416">
        <f>Z58</f>
        <v>0</v>
      </c>
      <c r="AC58" s="417">
        <f>ROUND(SUM(AC14:AC56),0)</f>
        <v>0</v>
      </c>
      <c r="AD58" s="418">
        <f>FLOOR(SUM(AD14:AD56),1)</f>
        <v>0</v>
      </c>
      <c r="AH58" s="890" t="str">
        <f>IF(AL57&gt;N57,"hodnota převyšuje Rozhodnutí"," možno ještě rozdělit")</f>
        <v xml:space="preserve"> možno ještě rozdělit</v>
      </c>
      <c r="AI58" s="891"/>
      <c r="AJ58" s="828" t="str">
        <f>IF((AL40+AL42+AL44+AL46)&gt;$E$11/2,"šablona na využití ICT překračuje polovinu maximální dotace","")</f>
        <v/>
      </c>
      <c r="AK58" s="828"/>
      <c r="AL58" s="828"/>
      <c r="AM58" s="828"/>
      <c r="AN58" s="411"/>
      <c r="AO58" s="529"/>
      <c r="AP58" s="412"/>
      <c r="AQ58" s="413"/>
      <c r="AR58" s="263"/>
      <c r="AS58" s="141">
        <f>SUM(AS14:AS56)</f>
        <v>0</v>
      </c>
      <c r="AT58" s="142">
        <f>ROUND(SUM(AT14:AT56),2)</f>
        <v>0</v>
      </c>
      <c r="AU58" s="142">
        <f>ROUND(SUM(AU14:AU56),2)</f>
        <v>0</v>
      </c>
      <c r="AV58" s="142">
        <f>SUM(AV14:AV56)</f>
        <v>0</v>
      </c>
      <c r="AW58" s="141">
        <f>SUM(AW14:AW56)</f>
        <v>0</v>
      </c>
      <c r="AX58" s="143">
        <f>SUM(AX14:AX56)</f>
        <v>0</v>
      </c>
      <c r="AY58" s="414">
        <f>AO57</f>
        <v>0</v>
      </c>
      <c r="AZ58" s="415">
        <f>IF(AY58&gt;0,"XXX",0)</f>
        <v>0</v>
      </c>
      <c r="BA58" s="415">
        <f>AZ58</f>
        <v>0</v>
      </c>
      <c r="BB58" s="416">
        <f>AZ58</f>
        <v>0</v>
      </c>
      <c r="BC58" s="417">
        <f>ROUND(SUM(BC14:BC56),0)</f>
        <v>0</v>
      </c>
      <c r="BD58" s="418">
        <f>FLOOR(SUM(BD14:BD56),1)</f>
        <v>0</v>
      </c>
    </row>
    <row r="59" spans="2:60" x14ac:dyDescent="0.45">
      <c r="B59" s="90"/>
      <c r="C59" s="15"/>
      <c r="D59" s="15"/>
      <c r="E59" s="15"/>
      <c r="F59" s="15"/>
      <c r="G59" s="15"/>
      <c r="H59" s="15"/>
      <c r="I59" s="15"/>
      <c r="J59" s="91"/>
      <c r="K59" s="15"/>
      <c r="O59" s="150"/>
      <c r="AE59" s="1"/>
      <c r="AF59" s="1"/>
      <c r="AG59" s="1"/>
      <c r="AH59" s="530">
        <f>AI59+AJ59+AK59</f>
        <v>0</v>
      </c>
      <c r="AI59" s="531">
        <f>AL14+AL16+AL18+AL20+AL24+AL28+AL30+AL32+AL34+AL36+AL48+AL50+AL52+AL54+AL56</f>
        <v>0</v>
      </c>
      <c r="AJ59" s="531">
        <f>AL22+AL38+AL40+AL42+AL44+AL46</f>
        <v>0</v>
      </c>
      <c r="AK59" s="531">
        <f>AL26</f>
        <v>0</v>
      </c>
      <c r="AL59" s="547"/>
    </row>
    <row r="60" spans="2:60" x14ac:dyDescent="0.45">
      <c r="B60" s="90"/>
      <c r="C60" s="15"/>
      <c r="D60" s="15"/>
      <c r="E60" s="15"/>
      <c r="F60" s="15"/>
      <c r="G60" s="15"/>
      <c r="H60" s="15"/>
      <c r="I60" s="15"/>
      <c r="J60" s="91"/>
      <c r="K60" s="15"/>
      <c r="O60" s="150"/>
      <c r="AE60" s="16"/>
      <c r="AF60" s="1"/>
      <c r="AG60" s="1"/>
      <c r="AH60" s="91"/>
      <c r="AI60" s="15"/>
    </row>
    <row r="61" spans="2:60" x14ac:dyDescent="0.45">
      <c r="B61" s="90"/>
      <c r="C61" s="15"/>
      <c r="D61" s="15"/>
      <c r="E61" s="15"/>
      <c r="F61" s="15"/>
      <c r="G61" s="15"/>
      <c r="H61" s="15"/>
      <c r="I61" s="15"/>
      <c r="J61" s="91"/>
      <c r="K61" s="15"/>
      <c r="L61" s="144"/>
      <c r="O61" s="150"/>
      <c r="AF61" s="1"/>
      <c r="AG61" s="1"/>
      <c r="AH61" s="91"/>
      <c r="AI61" s="15"/>
      <c r="AJ61" s="144"/>
    </row>
    <row r="62" spans="2:60" x14ac:dyDescent="0.45">
      <c r="B62" s="90"/>
      <c r="C62" s="15"/>
      <c r="D62" s="15"/>
      <c r="E62" s="15"/>
      <c r="F62" s="15"/>
      <c r="G62" s="15"/>
      <c r="H62" s="15"/>
      <c r="I62" s="15"/>
      <c r="J62" s="91"/>
      <c r="K62" s="15"/>
      <c r="AF62" s="1"/>
      <c r="AG62" s="1"/>
      <c r="AH62" s="91"/>
      <c r="AI62" s="15"/>
    </row>
    <row r="63" spans="2:60" x14ac:dyDescent="0.45">
      <c r="B63" s="90"/>
      <c r="C63" s="15"/>
      <c r="D63" s="15"/>
      <c r="E63" s="15"/>
      <c r="F63" s="15"/>
      <c r="G63" s="15"/>
      <c r="H63" s="15"/>
      <c r="I63" s="15"/>
      <c r="J63" s="91"/>
      <c r="K63" s="15"/>
      <c r="AF63" s="1"/>
      <c r="AG63" s="1"/>
      <c r="AH63" s="91"/>
      <c r="AI63" s="15"/>
    </row>
    <row r="64" spans="2:60" x14ac:dyDescent="0.45">
      <c r="B64" s="90"/>
      <c r="C64" s="15"/>
      <c r="D64" s="15"/>
      <c r="E64" s="15"/>
      <c r="F64" s="15"/>
      <c r="G64" s="15"/>
      <c r="H64" s="15"/>
      <c r="I64" s="15"/>
      <c r="J64" s="91"/>
      <c r="K64" s="15"/>
      <c r="AF64" s="1"/>
      <c r="AG64" s="1"/>
      <c r="AH64" s="91"/>
      <c r="AI64" s="15"/>
    </row>
    <row r="65" spans="16:43" x14ac:dyDescent="0.45">
      <c r="P65" s="431"/>
      <c r="Q65" s="431"/>
      <c r="AF65" s="1"/>
      <c r="AG65" s="1"/>
      <c r="AP65" s="431"/>
      <c r="AQ65" s="431"/>
    </row>
    <row r="66" spans="16:43" x14ac:dyDescent="0.45">
      <c r="AF66" s="1"/>
      <c r="AG66" s="1"/>
    </row>
    <row r="67" spans="16:43" x14ac:dyDescent="0.45">
      <c r="AF67" s="1"/>
      <c r="AG67" s="1"/>
    </row>
    <row r="68" spans="16:43" x14ac:dyDescent="0.45">
      <c r="AF68" s="1"/>
      <c r="AG68" s="1"/>
    </row>
    <row r="69" spans="16:43" x14ac:dyDescent="0.45">
      <c r="AF69" s="1"/>
      <c r="AG69" s="1"/>
    </row>
    <row r="70" spans="16:43" x14ac:dyDescent="0.45">
      <c r="AF70" s="1"/>
      <c r="AG70" s="1"/>
    </row>
    <row r="71" spans="16:43" x14ac:dyDescent="0.45">
      <c r="AF71" s="1"/>
      <c r="AG71" s="1"/>
    </row>
    <row r="72" spans="16:43" x14ac:dyDescent="0.45">
      <c r="AF72" s="1"/>
      <c r="AG72" s="1"/>
    </row>
    <row r="73" spans="16:43" x14ac:dyDescent="0.45">
      <c r="AF73" s="1"/>
      <c r="AG73" s="1"/>
    </row>
    <row r="74" spans="16:43" x14ac:dyDescent="0.45">
      <c r="AF74" s="1"/>
      <c r="AG74" s="1"/>
    </row>
    <row r="75" spans="16:43" x14ac:dyDescent="0.45">
      <c r="AF75" s="1"/>
      <c r="AG75" s="1"/>
    </row>
    <row r="76" spans="16:43" x14ac:dyDescent="0.45">
      <c r="AF76" s="1"/>
      <c r="AG76" s="1"/>
    </row>
    <row r="77" spans="16:43" x14ac:dyDescent="0.45">
      <c r="AF77" s="1"/>
      <c r="AG77" s="1"/>
    </row>
    <row r="78" spans="16:43" x14ac:dyDescent="0.45">
      <c r="AF78" s="1"/>
      <c r="AG78" s="1"/>
    </row>
    <row r="79" spans="16:43" x14ac:dyDescent="0.45">
      <c r="AF79" s="1"/>
      <c r="AG79" s="1"/>
    </row>
    <row r="80" spans="16:43" x14ac:dyDescent="0.45">
      <c r="AF80" s="1"/>
      <c r="AG80" s="1"/>
    </row>
    <row r="81" spans="32:33" x14ac:dyDescent="0.45">
      <c r="AF81" s="1"/>
      <c r="AG81" s="1"/>
    </row>
    <row r="82" spans="32:33" x14ac:dyDescent="0.45">
      <c r="AF82" s="1"/>
      <c r="AG82" s="1"/>
    </row>
    <row r="83" spans="32:33" x14ac:dyDescent="0.45">
      <c r="AF83" s="1"/>
      <c r="AG83" s="1"/>
    </row>
    <row r="84" spans="32:33" x14ac:dyDescent="0.45">
      <c r="AF84" s="1"/>
      <c r="AG84" s="1"/>
    </row>
    <row r="85" spans="32:33" x14ac:dyDescent="0.45">
      <c r="AF85" s="1"/>
      <c r="AG85" s="1"/>
    </row>
    <row r="86" spans="32:33" x14ac:dyDescent="0.45">
      <c r="AF86" s="1"/>
      <c r="AG86" s="1"/>
    </row>
    <row r="87" spans="32:33" x14ac:dyDescent="0.45">
      <c r="AF87" s="1"/>
      <c r="AG87" s="1"/>
    </row>
    <row r="88" spans="32:33" x14ac:dyDescent="0.45">
      <c r="AF88" s="1"/>
      <c r="AG88" s="1"/>
    </row>
    <row r="89" spans="32:33" x14ac:dyDescent="0.45">
      <c r="AF89" s="1"/>
      <c r="AG89" s="1"/>
    </row>
    <row r="90" spans="32:33" x14ac:dyDescent="0.45">
      <c r="AF90" s="1"/>
      <c r="AG90" s="1"/>
    </row>
    <row r="91" spans="32:33" x14ac:dyDescent="0.45">
      <c r="AF91" s="1"/>
      <c r="AG91" s="1"/>
    </row>
    <row r="92" spans="32:33" x14ac:dyDescent="0.45">
      <c r="AF92" s="1"/>
      <c r="AG92" s="1"/>
    </row>
    <row r="93" spans="32:33" x14ac:dyDescent="0.45">
      <c r="AF93" s="1"/>
      <c r="AG93" s="1"/>
    </row>
    <row r="94" spans="32:33" x14ac:dyDescent="0.45">
      <c r="AF94" s="1"/>
      <c r="AG94" s="1"/>
    </row>
    <row r="95" spans="32:33" x14ac:dyDescent="0.45">
      <c r="AF95" s="1"/>
      <c r="AG95" s="1"/>
    </row>
    <row r="96" spans="32:33" x14ac:dyDescent="0.45">
      <c r="AF96" s="1"/>
      <c r="AG96" s="1"/>
    </row>
    <row r="97" spans="32:33" x14ac:dyDescent="0.45">
      <c r="AF97" s="1"/>
      <c r="AG97" s="1"/>
    </row>
    <row r="98" spans="32:33" x14ac:dyDescent="0.45">
      <c r="AF98" s="1"/>
      <c r="AG98" s="1"/>
    </row>
    <row r="99" spans="32:33" x14ac:dyDescent="0.45">
      <c r="AF99" s="1"/>
      <c r="AG99" s="1"/>
    </row>
    <row r="100" spans="32:33" x14ac:dyDescent="0.45">
      <c r="AF100" s="1"/>
      <c r="AG100" s="1"/>
    </row>
    <row r="101" spans="32:33" x14ac:dyDescent="0.45">
      <c r="AF101" s="1"/>
      <c r="AG101" s="1"/>
    </row>
    <row r="102" spans="32:33" x14ac:dyDescent="0.45">
      <c r="AF102" s="1"/>
      <c r="AG102" s="1"/>
    </row>
    <row r="103" spans="32:33" x14ac:dyDescent="0.45">
      <c r="AF103" s="1"/>
      <c r="AG103" s="1"/>
    </row>
    <row r="104" spans="32:33" x14ac:dyDescent="0.45">
      <c r="AF104" s="1"/>
      <c r="AG104" s="1"/>
    </row>
    <row r="105" spans="32:33" x14ac:dyDescent="0.45">
      <c r="AF105" s="16"/>
      <c r="AG105" s="16"/>
    </row>
  </sheetData>
  <sheetProtection algorithmName="SHA-512" hashValue="4aoheSkCPMPwzdfgnt/03/4n8gEhh3gWcuzfURcBvq2PH2mZxzI4xYU++csBoRwUqfFO3XYDe7J7mZdcXdPqow==" saltValue="frXbUJAvKL8ihzhf0YeCug==" spinCount="100000" sheet="1" objects="1" scenarios="1"/>
  <dataConsolidate/>
  <mergeCells count="109">
    <mergeCell ref="F6:H6"/>
    <mergeCell ref="F5:H5"/>
    <mergeCell ref="F4:H4"/>
    <mergeCell ref="F3:H3"/>
    <mergeCell ref="F2:H2"/>
    <mergeCell ref="B6:D6"/>
    <mergeCell ref="B5:D5"/>
    <mergeCell ref="B4:D4"/>
    <mergeCell ref="B3:D3"/>
    <mergeCell ref="B2:D2"/>
    <mergeCell ref="AM13:AN13"/>
    <mergeCell ref="AH58:AI58"/>
    <mergeCell ref="J2:AI2"/>
    <mergeCell ref="J3:AI3"/>
    <mergeCell ref="J4:AI4"/>
    <mergeCell ref="J5:AI5"/>
    <mergeCell ref="J6:AI6"/>
    <mergeCell ref="AH8:AH12"/>
    <mergeCell ref="AI8:AI12"/>
    <mergeCell ref="AJ8:AJ12"/>
    <mergeCell ref="AL8:AL12"/>
    <mergeCell ref="AA8:AA11"/>
    <mergeCell ref="AB8:AB11"/>
    <mergeCell ref="AD8:AD11"/>
    <mergeCell ref="N8:N12"/>
    <mergeCell ref="S8:S11"/>
    <mergeCell ref="T8:T11"/>
    <mergeCell ref="S12:X12"/>
    <mergeCell ref="P8:Q10"/>
    <mergeCell ref="BC8:BC11"/>
    <mergeCell ref="BD8:BD11"/>
    <mergeCell ref="AS12:AX12"/>
    <mergeCell ref="AY12:BC12"/>
    <mergeCell ref="AX8:AX11"/>
    <mergeCell ref="AY8:AY11"/>
    <mergeCell ref="AZ8:AZ11"/>
    <mergeCell ref="BA8:BA11"/>
    <mergeCell ref="BB8:BB11"/>
    <mergeCell ref="AS8:AS11"/>
    <mergeCell ref="AT8:AT11"/>
    <mergeCell ref="AU8:AU11"/>
    <mergeCell ref="AV8:AV11"/>
    <mergeCell ref="AW8:AW11"/>
    <mergeCell ref="AP8:AQ10"/>
    <mergeCell ref="AN8:AN12"/>
    <mergeCell ref="AM8:AM12"/>
    <mergeCell ref="D50:F50"/>
    <mergeCell ref="G50:I50"/>
    <mergeCell ref="D52:F52"/>
    <mergeCell ref="G52:I52"/>
    <mergeCell ref="G57:I57"/>
    <mergeCell ref="D54:F54"/>
    <mergeCell ref="G54:I54"/>
    <mergeCell ref="D56:F56"/>
    <mergeCell ref="G56:I56"/>
    <mergeCell ref="D38:F38"/>
    <mergeCell ref="G38:I38"/>
    <mergeCell ref="D40:F40"/>
    <mergeCell ref="G40:I40"/>
    <mergeCell ref="D48:F48"/>
    <mergeCell ref="G48:I48"/>
    <mergeCell ref="D42:F42"/>
    <mergeCell ref="G42:I42"/>
    <mergeCell ref="D44:F44"/>
    <mergeCell ref="G44:I44"/>
    <mergeCell ref="D46:F46"/>
    <mergeCell ref="G46:I46"/>
    <mergeCell ref="Z8:Z11"/>
    <mergeCell ref="Y12:AC12"/>
    <mergeCell ref="B13:F13"/>
    <mergeCell ref="G13:I13"/>
    <mergeCell ref="D14:F14"/>
    <mergeCell ref="G14:I14"/>
    <mergeCell ref="AC8:AC11"/>
    <mergeCell ref="L8:L11"/>
    <mergeCell ref="K8:K11"/>
    <mergeCell ref="K12:L12"/>
    <mergeCell ref="B9:F9"/>
    <mergeCell ref="U8:U11"/>
    <mergeCell ref="V8:V11"/>
    <mergeCell ref="W8:W11"/>
    <mergeCell ref="X8:X11"/>
    <mergeCell ref="Y8:Y11"/>
    <mergeCell ref="G8:I12"/>
    <mergeCell ref="J8:J12"/>
    <mergeCell ref="D18:F18"/>
    <mergeCell ref="G18:I18"/>
    <mergeCell ref="AJ58:AM58"/>
    <mergeCell ref="D20:F20"/>
    <mergeCell ref="G20:I20"/>
    <mergeCell ref="D22:F22"/>
    <mergeCell ref="G22:I22"/>
    <mergeCell ref="D16:F16"/>
    <mergeCell ref="G16:I16"/>
    <mergeCell ref="D30:F30"/>
    <mergeCell ref="G30:I30"/>
    <mergeCell ref="D32:F32"/>
    <mergeCell ref="G32:I32"/>
    <mergeCell ref="D36:F36"/>
    <mergeCell ref="G36:I36"/>
    <mergeCell ref="D34:F34"/>
    <mergeCell ref="G34:I34"/>
    <mergeCell ref="D24:F24"/>
    <mergeCell ref="G24:I24"/>
    <mergeCell ref="D26:F26"/>
    <mergeCell ref="G26:I26"/>
    <mergeCell ref="D28:F28"/>
    <mergeCell ref="G28:I28"/>
    <mergeCell ref="AM57:AN57"/>
  </mergeCells>
  <conditionalFormatting sqref="K16 K28 K14 K18 K20 K26">
    <cfRule type="expression" dxfId="50" priority="44">
      <formula>#REF!="Ano"</formula>
    </cfRule>
  </conditionalFormatting>
  <conditionalFormatting sqref="D11">
    <cfRule type="cellIs" dxfId="49" priority="42" stopIfTrue="1" operator="lessThan">
      <formula>0</formula>
    </cfRule>
    <cfRule type="cellIs" dxfId="48" priority="43" operator="greaterThan">
      <formula>2000</formula>
    </cfRule>
  </conditionalFormatting>
  <conditionalFormatting sqref="AH57:AN57 AH58 AH13:AN13">
    <cfRule type="expression" dxfId="47" priority="45">
      <formula>$AL$13&gt;$N$13</formula>
    </cfRule>
  </conditionalFormatting>
  <conditionalFormatting sqref="D11">
    <cfRule type="expression" dxfId="46" priority="41">
      <formula>$M$12=1</formula>
    </cfRule>
  </conditionalFormatting>
  <conditionalFormatting sqref="K28">
    <cfRule type="expression" dxfId="45" priority="40">
      <formula>$K$28=1</formula>
    </cfRule>
  </conditionalFormatting>
  <conditionalFormatting sqref="L57">
    <cfRule type="expression" dxfId="44" priority="31" stopIfTrue="1">
      <formula>$N$57&gt;$E$11</formula>
    </cfRule>
  </conditionalFormatting>
  <conditionalFormatting sqref="L13">
    <cfRule type="expression" dxfId="43" priority="29" stopIfTrue="1">
      <formula>$N$57&gt;$E$11</formula>
    </cfRule>
  </conditionalFormatting>
  <conditionalFormatting sqref="L24">
    <cfRule type="expression" dxfId="42" priority="24">
      <formula>L24&lt;K24/10</formula>
    </cfRule>
    <cfRule type="expression" dxfId="41" priority="25">
      <formula>L24&gt;K24</formula>
    </cfRule>
    <cfRule type="expression" dxfId="40" priority="26">
      <formula>O24=1</formula>
    </cfRule>
  </conditionalFormatting>
  <conditionalFormatting sqref="L26">
    <cfRule type="expression" dxfId="39" priority="21">
      <formula>L26&lt;K26/10</formula>
    </cfRule>
    <cfRule type="expression" dxfId="38" priority="22">
      <formula>L26&gt;K26</formula>
    </cfRule>
    <cfRule type="expression" dxfId="37" priority="23">
      <formula>O26=1</formula>
    </cfRule>
  </conditionalFormatting>
  <conditionalFormatting sqref="K42">
    <cfRule type="expression" dxfId="36" priority="20">
      <formula>$N42&gt;$E$11/2</formula>
    </cfRule>
  </conditionalFormatting>
  <conditionalFormatting sqref="K44">
    <cfRule type="expression" dxfId="35" priority="19">
      <formula>$N44&gt;$E$11/2</formula>
    </cfRule>
  </conditionalFormatting>
  <conditionalFormatting sqref="K46">
    <cfRule type="expression" dxfId="34" priority="18">
      <formula>$N46&gt;$E$11/2</formula>
    </cfRule>
  </conditionalFormatting>
  <conditionalFormatting sqref="AI28">
    <cfRule type="expression" dxfId="33" priority="15">
      <formula>$K$28=1</formula>
    </cfRule>
  </conditionalFormatting>
  <conditionalFormatting sqref="AJ24">
    <cfRule type="expression" dxfId="32" priority="9">
      <formula>AJ24&lt;AI24/10</formula>
    </cfRule>
    <cfRule type="expression" dxfId="31" priority="10">
      <formula>AJ24&gt;AI24</formula>
    </cfRule>
    <cfRule type="expression" dxfId="30" priority="11">
      <formula>AO24=1</formula>
    </cfRule>
  </conditionalFormatting>
  <conditionalFormatting sqref="AJ26">
    <cfRule type="expression" dxfId="29" priority="6">
      <formula>AJ26&lt;AI26/10</formula>
    </cfRule>
    <cfRule type="expression" dxfId="28" priority="7">
      <formula>AJ26&gt;AI26</formula>
    </cfRule>
    <cfRule type="expression" dxfId="27" priority="8">
      <formula>AO26=1</formula>
    </cfRule>
  </conditionalFormatting>
  <conditionalFormatting sqref="AI40:AI46 AL40:AL46">
    <cfRule type="expression" dxfId="26" priority="5">
      <formula>$AJ$58="šablona na využití ICT překračuje polovinu maximální dotace"</formula>
    </cfRule>
  </conditionalFormatting>
  <conditionalFormatting sqref="J3:AI6">
    <cfRule type="cellIs" dxfId="25" priority="1" operator="notEqual">
      <formula>"OK"</formula>
    </cfRule>
  </conditionalFormatting>
  <dataValidations count="8">
    <dataValidation type="whole" allowBlank="1" showInputMessage="1" showErrorMessage="1" prompt="V názvu aktivity vyberte z nabídky jednu z variant aktivity. _x000a_Aktivitu je možné zvolit nejvýš v hodnotě dosahující poloviny maximální výše dotace pro daný subjekt." sqref="K40:K46">
      <formula1>0</formula1>
      <formula2>999999</formula2>
    </dataValidation>
    <dataValidation type="whole" allowBlank="1" showInputMessage="1" showErrorMessage="1" prompt="nejméně 2" sqref="K28 AI28">
      <formula1>0</formula1>
      <formula2>999999</formula2>
    </dataValidation>
    <dataValidation type="whole" allowBlank="1" showErrorMessage="1" sqref="K24 AI24">
      <formula1>0</formula1>
      <formula2>999999</formula2>
    </dataValidation>
    <dataValidation type="whole" allowBlank="1" showInputMessage="1" showErrorMessage="1" sqref="K20 K18 K16 K14 AI20 AI18 AI16 AI14">
      <formula1>0</formula1>
      <formula2>1000</formula2>
    </dataValidation>
    <dataValidation type="whole" allowBlank="1" showInputMessage="1" showErrorMessage="1" sqref="K17 K25:K27 K19 K21:K23 K47:K56 K29:K39 K15 AI17 AI25:AI27 AI19 AI21:AI23 AI47:AI56 AI29:AI39 AI15">
      <formula1>0</formula1>
      <formula2>999999</formula2>
    </dataValidation>
    <dataValidation type="whole" operator="lessThanOrEqual" allowBlank="1" showInputMessage="1" showErrorMessage="1" error="Počet získaných osvědčení nemůže překročit počet vykázaných šablon." prompt="Hodnota nesmí převyšovat počet vykázaných šablon._x000a__x000a_Na 1 kurz DVPP je možné využít max. 10 šablon." sqref="L26 L24 AJ26 AJ24">
      <formula1>K24</formula1>
    </dataValidation>
    <dataValidation type="whole" allowBlank="1" showInputMessage="1" showErrorMessage="1" sqref="D11">
      <formula1>0</formula1>
      <formula2>10000</formula2>
    </dataValidation>
    <dataValidation type="whole" allowBlank="1" showErrorMessage="1" prompt="V názvu aktivity vyberte z nabídky jednu z variant aktivity. _x000a_Aktivitu je možné zvolit nejvýš v hodnotě dosahující poloviny maximální výše dotace pro daný subjekt." sqref="AI40:AI46">
      <formula1>0</formula1>
      <formula2>999999</formula2>
    </dataValidation>
  </dataValidations>
  <hyperlinks>
    <hyperlink ref="B1" location="'Úvodní strana'!A1" display="zpět na úvodní stranu"/>
  </hyperlinks>
  <pageMargins left="0.51181102362204722" right="0.31496062992125984" top="0.39370078740157483" bottom="0.196850393700787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H105"/>
  <sheetViews>
    <sheetView tabSelected="1" workbookViewId="0">
      <selection activeCell="E10" sqref="E10"/>
    </sheetView>
  </sheetViews>
  <sheetFormatPr defaultColWidth="9.1796875" defaultRowHeight="16" x14ac:dyDescent="0.45"/>
  <cols>
    <col min="1" max="1" width="1.7265625" style="3" customWidth="1"/>
    <col min="2" max="2" width="9" style="7" customWidth="1"/>
    <col min="3" max="3" width="7.26953125" style="4" hidden="1" customWidth="1"/>
    <col min="4" max="4" width="23.7265625" style="4" customWidth="1"/>
    <col min="5" max="5" width="23" style="4" customWidth="1"/>
    <col min="6" max="6" width="11.54296875" style="4" customWidth="1"/>
    <col min="7" max="7" width="10.26953125" style="4" customWidth="1"/>
    <col min="8" max="8" width="4" style="4" customWidth="1"/>
    <col min="9" max="9" width="48.26953125" style="4" customWidth="1"/>
    <col min="10" max="10" width="11.7265625" style="3" customWidth="1"/>
    <col min="11" max="11" width="11" style="4" customWidth="1"/>
    <col min="12" max="12" width="9.26953125" style="15" customWidth="1"/>
    <col min="13" max="13" width="7.54296875" style="15" hidden="1" customWidth="1"/>
    <col min="14" max="14" width="11.54296875" style="249" customWidth="1"/>
    <col min="15" max="15" width="4.26953125" style="310" hidden="1" customWidth="1"/>
    <col min="16" max="16" width="8" style="249" customWidth="1"/>
    <col min="17" max="17" width="14.7265625" style="249" customWidth="1"/>
    <col min="18" max="18" width="3.453125" style="310" customWidth="1"/>
    <col min="19" max="30" width="7.54296875" style="4" hidden="1" customWidth="1"/>
    <col min="31" max="31" width="4" style="3" hidden="1" customWidth="1"/>
    <col min="32" max="32" width="2.1796875" style="3" hidden="1" customWidth="1"/>
    <col min="33" max="33" width="2" style="3" customWidth="1"/>
    <col min="34" max="34" width="11.7265625" style="3" customWidth="1"/>
    <col min="35" max="35" width="13.7265625" style="4" customWidth="1"/>
    <col min="36" max="36" width="13.7265625" style="15" customWidth="1"/>
    <col min="37" max="37" width="7.54296875" style="15" hidden="1" customWidth="1"/>
    <col min="38" max="38" width="11.54296875" style="249" customWidth="1"/>
    <col min="39" max="39" width="12.1796875" style="249" customWidth="1"/>
    <col min="40" max="40" width="14" style="249" customWidth="1"/>
    <col min="41" max="41" width="4.26953125" style="310" hidden="1" customWidth="1"/>
    <col min="42" max="42" width="8" style="249" customWidth="1"/>
    <col min="43" max="43" width="14.7265625" style="249" customWidth="1"/>
    <col min="44" max="44" width="3.453125" style="310" hidden="1" customWidth="1"/>
    <col min="45" max="56" width="7.54296875" style="4" hidden="1" customWidth="1"/>
    <col min="57" max="58" width="11.26953125" style="3" hidden="1" customWidth="1"/>
    <col min="59" max="59" width="4.26953125" style="3" customWidth="1"/>
    <col min="60" max="16384" width="9.1796875" style="3"/>
  </cols>
  <sheetData>
    <row r="1" spans="2:56" x14ac:dyDescent="0.45">
      <c r="B1" s="17" t="s">
        <v>40</v>
      </c>
      <c r="C1" s="3"/>
      <c r="D1" s="3"/>
      <c r="E1" s="3"/>
      <c r="F1" s="248"/>
      <c r="G1" s="248"/>
      <c r="H1" s="248"/>
      <c r="I1" s="248"/>
      <c r="J1" s="247"/>
      <c r="K1" s="248"/>
      <c r="L1" s="248"/>
      <c r="M1" s="248"/>
      <c r="S1" s="248" t="s">
        <v>64</v>
      </c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7"/>
      <c r="AF1" s="247"/>
      <c r="AG1" s="247"/>
      <c r="AH1" s="247"/>
      <c r="AI1" s="248"/>
      <c r="AJ1" s="248"/>
      <c r="AS1" s="4" t="s">
        <v>64</v>
      </c>
    </row>
    <row r="2" spans="2:56" ht="34.5" customHeight="1" x14ac:dyDescent="0.45">
      <c r="B2" s="17"/>
      <c r="C2" s="3"/>
      <c r="D2" s="602"/>
      <c r="E2" s="497" t="s">
        <v>219</v>
      </c>
      <c r="F2" s="958" t="s">
        <v>220</v>
      </c>
      <c r="G2" s="959"/>
      <c r="H2" s="960"/>
      <c r="I2" s="497" t="s">
        <v>256</v>
      </c>
      <c r="J2" s="967" t="s">
        <v>221</v>
      </c>
      <c r="K2" s="967"/>
      <c r="L2" s="967"/>
      <c r="M2" s="967"/>
      <c r="N2" s="967"/>
      <c r="O2" s="967"/>
      <c r="P2" s="967"/>
      <c r="Q2" s="967"/>
      <c r="R2" s="967"/>
      <c r="S2" s="967"/>
      <c r="T2" s="967"/>
      <c r="U2" s="967"/>
      <c r="V2" s="967"/>
      <c r="W2" s="967"/>
      <c r="X2" s="967"/>
      <c r="Y2" s="967"/>
      <c r="Z2" s="967"/>
      <c r="AA2" s="967"/>
      <c r="AB2" s="967"/>
      <c r="AC2" s="967"/>
      <c r="AD2" s="967"/>
      <c r="AE2" s="967"/>
      <c r="AF2" s="967"/>
      <c r="AG2" s="967"/>
      <c r="AH2" s="967"/>
      <c r="AI2" s="967"/>
      <c r="AK2" s="249"/>
      <c r="AN2" s="310"/>
      <c r="AO2" s="249"/>
      <c r="AQ2" s="310"/>
      <c r="AR2" s="4"/>
      <c r="BD2" s="3"/>
    </row>
    <row r="3" spans="2:56" ht="24" customHeight="1" x14ac:dyDescent="0.45">
      <c r="B3" s="17"/>
      <c r="C3" s="3"/>
      <c r="D3" s="602" t="s">
        <v>234</v>
      </c>
      <c r="E3" s="475">
        <f>N13</f>
        <v>0</v>
      </c>
      <c r="F3" s="955">
        <f>AL13</f>
        <v>0</v>
      </c>
      <c r="G3" s="956"/>
      <c r="H3" s="957"/>
      <c r="I3" s="477">
        <f>E3-F3</f>
        <v>0</v>
      </c>
      <c r="J3" s="968" t="str">
        <f>IF(I3&gt;=0,"OK","nelze navýšit dotaci subjektu")</f>
        <v>OK</v>
      </c>
      <c r="K3" s="968"/>
      <c r="L3" s="968"/>
      <c r="M3" s="968"/>
      <c r="N3" s="968"/>
      <c r="O3" s="968"/>
      <c r="P3" s="968"/>
      <c r="Q3" s="968"/>
      <c r="R3" s="968"/>
      <c r="S3" s="968"/>
      <c r="T3" s="968"/>
      <c r="U3" s="968"/>
      <c r="V3" s="968"/>
      <c r="W3" s="968"/>
      <c r="X3" s="968"/>
      <c r="Y3" s="968"/>
      <c r="Z3" s="968"/>
      <c r="AA3" s="968"/>
      <c r="AB3" s="968"/>
      <c r="AC3" s="968"/>
      <c r="AD3" s="968"/>
      <c r="AE3" s="968"/>
      <c r="AF3" s="968"/>
      <c r="AG3" s="968"/>
      <c r="AH3" s="968"/>
      <c r="AI3" s="968"/>
      <c r="AK3" s="249"/>
      <c r="AN3" s="310"/>
      <c r="AO3" s="249"/>
      <c r="AQ3" s="310"/>
      <c r="AR3" s="4"/>
      <c r="BD3" s="3"/>
    </row>
    <row r="4" spans="2:56" ht="24" customHeight="1" x14ac:dyDescent="0.45">
      <c r="B4" s="17"/>
      <c r="C4" s="3"/>
      <c r="D4" s="602" t="s">
        <v>222</v>
      </c>
      <c r="E4" s="475">
        <f>SUMIFS(N14:N56,$C14:$C56,"1.2")</f>
        <v>0</v>
      </c>
      <c r="F4" s="955">
        <f>SUMIFS(AL14:AL56,$C14:$C56,"1.2")</f>
        <v>0</v>
      </c>
      <c r="G4" s="956"/>
      <c r="H4" s="957"/>
      <c r="I4" s="477">
        <f t="shared" ref="I4:I6" si="0">E4-F4</f>
        <v>0</v>
      </c>
      <c r="J4" s="968" t="str">
        <f>IF(Souhrn!G5&lt;0,CONCATENATE("je překročena celková částka SC za všechny subjekty (navýšeno u: ",IF(Souhrn!H5&lt;&gt;0,"SŠ - ",""),IF(Souhrn!I5&lt;&gt;0,"VOŠ - ",""),IF(Souhrn!J5&lt;&gt;0,"DM - ",""),IF(Souhrn!K5&lt;&gt;0,"Internát - ",""),")"),"OK")</f>
        <v>OK</v>
      </c>
      <c r="K4" s="968"/>
      <c r="L4" s="968"/>
      <c r="M4" s="968"/>
      <c r="N4" s="968"/>
      <c r="O4" s="968"/>
      <c r="P4" s="968"/>
      <c r="Q4" s="968"/>
      <c r="R4" s="968"/>
      <c r="S4" s="968"/>
      <c r="T4" s="968"/>
      <c r="U4" s="968"/>
      <c r="V4" s="968"/>
      <c r="W4" s="968"/>
      <c r="X4" s="968"/>
      <c r="Y4" s="968"/>
      <c r="Z4" s="968"/>
      <c r="AA4" s="968"/>
      <c r="AB4" s="968"/>
      <c r="AC4" s="968"/>
      <c r="AD4" s="968"/>
      <c r="AE4" s="968"/>
      <c r="AF4" s="968"/>
      <c r="AG4" s="968"/>
      <c r="AH4" s="968"/>
      <c r="AI4" s="968"/>
      <c r="AK4" s="249"/>
      <c r="AN4" s="310"/>
      <c r="AO4" s="249"/>
      <c r="AQ4" s="310"/>
      <c r="AR4" s="4"/>
      <c r="BD4" s="3"/>
    </row>
    <row r="5" spans="2:56" ht="24" customHeight="1" x14ac:dyDescent="0.45">
      <c r="B5" s="17"/>
      <c r="C5" s="3"/>
      <c r="D5" s="602" t="s">
        <v>223</v>
      </c>
      <c r="E5" s="475">
        <f>SUMIFS(N14:N56,$C14:$C56,"1.5")</f>
        <v>0</v>
      </c>
      <c r="F5" s="955">
        <f>SUMIFS(AL14:AL56,$C14:$C56,"1.5")</f>
        <v>0</v>
      </c>
      <c r="G5" s="956"/>
      <c r="H5" s="957"/>
      <c r="I5" s="477">
        <f t="shared" si="0"/>
        <v>0</v>
      </c>
      <c r="J5" s="968" t="str">
        <f>IF(Souhrn!G6&lt;0,CONCATENATE("je překročena celková částka SC za všechny subjekty (navýšeno u: ",IF(Souhrn!H6&lt;&gt;0,"SŠ - ",""),IF(Souhrn!I6&lt;&gt;0,"VOŠ - ",""),IF(Souhrn!J6&lt;&gt;0,"DM - ",""),IF(Souhrn!K6&lt;&gt;0,"Internát - ",""),")"),"OK")</f>
        <v>OK</v>
      </c>
      <c r="K5" s="968"/>
      <c r="L5" s="968"/>
      <c r="M5" s="968"/>
      <c r="N5" s="968"/>
      <c r="O5" s="968"/>
      <c r="P5" s="968"/>
      <c r="Q5" s="968"/>
      <c r="R5" s="968"/>
      <c r="S5" s="968"/>
      <c r="T5" s="968"/>
      <c r="U5" s="968"/>
      <c r="V5" s="968"/>
      <c r="W5" s="968"/>
      <c r="X5" s="968"/>
      <c r="Y5" s="968"/>
      <c r="Z5" s="968"/>
      <c r="AA5" s="968"/>
      <c r="AB5" s="968"/>
      <c r="AC5" s="968"/>
      <c r="AD5" s="968"/>
      <c r="AE5" s="968"/>
      <c r="AF5" s="968"/>
      <c r="AG5" s="968"/>
      <c r="AH5" s="968"/>
      <c r="AI5" s="968"/>
      <c r="AK5" s="249"/>
      <c r="AN5" s="310"/>
      <c r="AO5" s="249"/>
      <c r="AQ5" s="310"/>
      <c r="AR5" s="4"/>
      <c r="BD5" s="3"/>
    </row>
    <row r="6" spans="2:56" ht="24" customHeight="1" x14ac:dyDescent="0.45">
      <c r="B6" s="17"/>
      <c r="C6" s="3"/>
      <c r="D6" s="603" t="s">
        <v>224</v>
      </c>
      <c r="E6" s="466">
        <f>SUMIFS(N14:N56,$C14:$C56,"3.1")</f>
        <v>0</v>
      </c>
      <c r="F6" s="954">
        <f>SUMIFS(AL14:AL56,$C14:$C56,"3.1")</f>
        <v>0</v>
      </c>
      <c r="G6" s="954"/>
      <c r="H6" s="954"/>
      <c r="I6" s="467">
        <f t="shared" si="0"/>
        <v>0</v>
      </c>
      <c r="J6" s="969" t="str">
        <f>IF(Souhrn!G7&lt;0,CONCATENATE("je překročena celková částka SC za všechny subjekty (navýšeno u: ",IF(Souhrn!H7&lt;&gt;0,"SŠ - ",""),IF(Souhrn!I7&lt;&gt;0,"VOŠ - ",""),IF(Souhrn!J7&lt;&gt;0,"DM - ",""),IF(Souhrn!K7&lt;&gt;0,"Internát - ",""),")"),"OK")</f>
        <v>OK</v>
      </c>
      <c r="K6" s="969"/>
      <c r="L6" s="969"/>
      <c r="M6" s="969"/>
      <c r="N6" s="969"/>
      <c r="O6" s="969"/>
      <c r="P6" s="969"/>
      <c r="Q6" s="969"/>
      <c r="R6" s="969"/>
      <c r="S6" s="969"/>
      <c r="T6" s="969"/>
      <c r="U6" s="969"/>
      <c r="V6" s="969"/>
      <c r="W6" s="969"/>
      <c r="X6" s="969"/>
      <c r="Y6" s="969"/>
      <c r="Z6" s="969"/>
      <c r="AA6" s="969"/>
      <c r="AB6" s="969"/>
      <c r="AC6" s="969"/>
      <c r="AD6" s="969"/>
      <c r="AE6" s="969"/>
      <c r="AF6" s="969"/>
      <c r="AG6" s="969"/>
      <c r="AH6" s="969"/>
      <c r="AI6" s="969"/>
      <c r="AK6" s="249"/>
      <c r="AN6" s="310"/>
      <c r="AO6" s="249"/>
      <c r="AQ6" s="310"/>
      <c r="AR6" s="4"/>
      <c r="BD6" s="3"/>
    </row>
    <row r="7" spans="2:56" ht="24" customHeight="1" thickBot="1" x14ac:dyDescent="0.5">
      <c r="B7" s="17"/>
      <c r="C7" s="3"/>
      <c r="D7" s="3"/>
      <c r="E7" s="3"/>
    </row>
    <row r="8" spans="2:56" ht="16.5" customHeight="1" x14ac:dyDescent="0.45">
      <c r="B8" s="168"/>
      <c r="C8" s="169"/>
      <c r="D8" s="169"/>
      <c r="E8" s="169"/>
      <c r="F8" s="169"/>
      <c r="G8" s="973" t="s">
        <v>31</v>
      </c>
      <c r="H8" s="974"/>
      <c r="I8" s="975"/>
      <c r="J8" s="947" t="s">
        <v>21</v>
      </c>
      <c r="K8" s="940" t="s">
        <v>212</v>
      </c>
      <c r="L8" s="914" t="s">
        <v>186</v>
      </c>
      <c r="M8" s="175">
        <v>100000</v>
      </c>
      <c r="N8" s="914" t="s">
        <v>22</v>
      </c>
      <c r="P8" s="869" t="s">
        <v>205</v>
      </c>
      <c r="Q8" s="870"/>
      <c r="S8" s="920" t="s">
        <v>11</v>
      </c>
      <c r="T8" s="922" t="s">
        <v>0</v>
      </c>
      <c r="U8" s="922" t="s">
        <v>1</v>
      </c>
      <c r="V8" s="922" t="s">
        <v>50</v>
      </c>
      <c r="W8" s="922" t="s">
        <v>51</v>
      </c>
      <c r="X8" s="922" t="s">
        <v>52</v>
      </c>
      <c r="Y8" s="945" t="s">
        <v>4</v>
      </c>
      <c r="Z8" s="922" t="s">
        <v>5</v>
      </c>
      <c r="AA8" s="922" t="s">
        <v>6</v>
      </c>
      <c r="AB8" s="922" t="s">
        <v>7</v>
      </c>
      <c r="AC8" s="933" t="s">
        <v>8</v>
      </c>
      <c r="AD8" s="936" t="s">
        <v>3</v>
      </c>
      <c r="AH8" s="947" t="s">
        <v>21</v>
      </c>
      <c r="AI8" s="940" t="s">
        <v>217</v>
      </c>
      <c r="AJ8" s="914" t="s">
        <v>214</v>
      </c>
      <c r="AK8" s="584">
        <v>100000</v>
      </c>
      <c r="AL8" s="951" t="s">
        <v>22</v>
      </c>
      <c r="AM8" s="942" t="s">
        <v>215</v>
      </c>
      <c r="AN8" s="942" t="s">
        <v>216</v>
      </c>
      <c r="AP8" s="869" t="s">
        <v>205</v>
      </c>
      <c r="AQ8" s="870"/>
      <c r="AS8" s="920" t="s">
        <v>11</v>
      </c>
      <c r="AT8" s="922" t="s">
        <v>0</v>
      </c>
      <c r="AU8" s="922" t="s">
        <v>1</v>
      </c>
      <c r="AV8" s="922" t="s">
        <v>50</v>
      </c>
      <c r="AW8" s="922" t="s">
        <v>51</v>
      </c>
      <c r="AX8" s="922" t="s">
        <v>52</v>
      </c>
      <c r="AY8" s="945" t="s">
        <v>4</v>
      </c>
      <c r="AZ8" s="922" t="s">
        <v>5</v>
      </c>
      <c r="BA8" s="922" t="s">
        <v>6</v>
      </c>
      <c r="BB8" s="922" t="s">
        <v>7</v>
      </c>
      <c r="BC8" s="933" t="s">
        <v>8</v>
      </c>
      <c r="BD8" s="936" t="s">
        <v>3</v>
      </c>
    </row>
    <row r="9" spans="2:56" ht="26" x14ac:dyDescent="0.45">
      <c r="B9" s="970" t="s">
        <v>197</v>
      </c>
      <c r="C9" s="971"/>
      <c r="D9" s="971"/>
      <c r="E9" s="971"/>
      <c r="F9" s="972"/>
      <c r="G9" s="976"/>
      <c r="H9" s="977"/>
      <c r="I9" s="978"/>
      <c r="J9" s="948"/>
      <c r="K9" s="941"/>
      <c r="L9" s="915"/>
      <c r="M9" s="175">
        <v>1800</v>
      </c>
      <c r="N9" s="915"/>
      <c r="O9" s="150"/>
      <c r="P9" s="871"/>
      <c r="Q9" s="872"/>
      <c r="S9" s="921"/>
      <c r="T9" s="923"/>
      <c r="U9" s="923"/>
      <c r="V9" s="923"/>
      <c r="W9" s="923"/>
      <c r="X9" s="923"/>
      <c r="Y9" s="946"/>
      <c r="Z9" s="923"/>
      <c r="AA9" s="923"/>
      <c r="AB9" s="923"/>
      <c r="AC9" s="934"/>
      <c r="AD9" s="937"/>
      <c r="AH9" s="948"/>
      <c r="AI9" s="941"/>
      <c r="AJ9" s="915"/>
      <c r="AK9" s="175">
        <v>1800</v>
      </c>
      <c r="AL9" s="952"/>
      <c r="AM9" s="943"/>
      <c r="AN9" s="943"/>
      <c r="AO9" s="150"/>
      <c r="AP9" s="871"/>
      <c r="AQ9" s="872"/>
      <c r="AS9" s="921"/>
      <c r="AT9" s="923"/>
      <c r="AU9" s="923"/>
      <c r="AV9" s="923"/>
      <c r="AW9" s="923"/>
      <c r="AX9" s="923"/>
      <c r="AY9" s="946"/>
      <c r="AZ9" s="923"/>
      <c r="BA9" s="923"/>
      <c r="BB9" s="923"/>
      <c r="BC9" s="934"/>
      <c r="BD9" s="937"/>
    </row>
    <row r="10" spans="2:56" s="4" customFormat="1" ht="57.75" customHeight="1" thickBot="1" x14ac:dyDescent="0.5">
      <c r="B10" s="170"/>
      <c r="C10" s="237"/>
      <c r="D10" s="220" t="s">
        <v>209</v>
      </c>
      <c r="E10" s="516" t="s">
        <v>16</v>
      </c>
      <c r="F10" s="173"/>
      <c r="G10" s="976"/>
      <c r="H10" s="977"/>
      <c r="I10" s="978"/>
      <c r="J10" s="948"/>
      <c r="K10" s="941"/>
      <c r="L10" s="915"/>
      <c r="M10" s="175"/>
      <c r="N10" s="915"/>
      <c r="O10" s="150"/>
      <c r="P10" s="873"/>
      <c r="Q10" s="874"/>
      <c r="R10" s="310"/>
      <c r="S10" s="921"/>
      <c r="T10" s="923"/>
      <c r="U10" s="923"/>
      <c r="V10" s="923"/>
      <c r="W10" s="923"/>
      <c r="X10" s="923"/>
      <c r="Y10" s="946"/>
      <c r="Z10" s="923"/>
      <c r="AA10" s="923"/>
      <c r="AB10" s="923"/>
      <c r="AC10" s="934"/>
      <c r="AD10" s="937"/>
      <c r="AF10" s="3"/>
      <c r="AG10" s="3"/>
      <c r="AH10" s="948"/>
      <c r="AI10" s="941"/>
      <c r="AJ10" s="915"/>
      <c r="AK10" s="175"/>
      <c r="AL10" s="952"/>
      <c r="AM10" s="943"/>
      <c r="AN10" s="943"/>
      <c r="AO10" s="150"/>
      <c r="AP10" s="873"/>
      <c r="AQ10" s="874"/>
      <c r="AR10" s="310"/>
      <c r="AS10" s="921"/>
      <c r="AT10" s="923"/>
      <c r="AU10" s="923"/>
      <c r="AV10" s="923"/>
      <c r="AW10" s="923"/>
      <c r="AX10" s="923"/>
      <c r="AY10" s="946"/>
      <c r="AZ10" s="923"/>
      <c r="BA10" s="923"/>
      <c r="BB10" s="923"/>
      <c r="BC10" s="934"/>
      <c r="BD10" s="937"/>
    </row>
    <row r="11" spans="2:56" s="6" customFormat="1" ht="16.5" x14ac:dyDescent="0.45">
      <c r="B11" s="170"/>
      <c r="C11" s="237"/>
      <c r="D11" s="75">
        <v>0</v>
      </c>
      <c r="E11" s="517">
        <f>IF(M12&gt;5000000,5000000,M12)</f>
        <v>0</v>
      </c>
      <c r="F11" s="174"/>
      <c r="G11" s="976"/>
      <c r="H11" s="977"/>
      <c r="I11" s="978"/>
      <c r="J11" s="948"/>
      <c r="K11" s="941"/>
      <c r="L11" s="915"/>
      <c r="M11" s="176">
        <f>IF((D11=0),IF(N57&gt;0,1,0),0)</f>
        <v>0</v>
      </c>
      <c r="N11" s="915"/>
      <c r="O11" s="150"/>
      <c r="P11" s="235" t="s">
        <v>203</v>
      </c>
      <c r="Q11" s="235" t="s">
        <v>204</v>
      </c>
      <c r="R11" s="310"/>
      <c r="S11" s="921"/>
      <c r="T11" s="923"/>
      <c r="U11" s="923"/>
      <c r="V11" s="923"/>
      <c r="W11" s="923"/>
      <c r="X11" s="923"/>
      <c r="Y11" s="946"/>
      <c r="Z11" s="923"/>
      <c r="AA11" s="923"/>
      <c r="AB11" s="923"/>
      <c r="AC11" s="934"/>
      <c r="AD11" s="937"/>
      <c r="AF11" s="4"/>
      <c r="AG11" s="4"/>
      <c r="AH11" s="948"/>
      <c r="AI11" s="941"/>
      <c r="AJ11" s="915"/>
      <c r="AK11" s="176">
        <f>IF(($D$11=0),IF(AL57&gt;0,1,0),0)</f>
        <v>0</v>
      </c>
      <c r="AL11" s="952"/>
      <c r="AM11" s="943"/>
      <c r="AN11" s="943"/>
      <c r="AO11" s="150"/>
      <c r="AP11" s="235" t="s">
        <v>203</v>
      </c>
      <c r="AQ11" s="235" t="s">
        <v>204</v>
      </c>
      <c r="AR11" s="310"/>
      <c r="AS11" s="921"/>
      <c r="AT11" s="923"/>
      <c r="AU11" s="923"/>
      <c r="AV11" s="923"/>
      <c r="AW11" s="923"/>
      <c r="AX11" s="923"/>
      <c r="AY11" s="946"/>
      <c r="AZ11" s="923"/>
      <c r="BA11" s="923"/>
      <c r="BB11" s="923"/>
      <c r="BC11" s="934"/>
      <c r="BD11" s="937"/>
    </row>
    <row r="12" spans="2:56" s="1" customFormat="1" ht="18" thickBot="1" x14ac:dyDescent="0.4">
      <c r="B12" s="171"/>
      <c r="C12" s="172"/>
      <c r="D12" s="172"/>
      <c r="E12" s="172"/>
      <c r="F12" s="172"/>
      <c r="G12" s="979"/>
      <c r="H12" s="980"/>
      <c r="I12" s="981"/>
      <c r="J12" s="949"/>
      <c r="K12" s="938" t="s">
        <v>211</v>
      </c>
      <c r="L12" s="939"/>
      <c r="M12" s="176">
        <f>IF(D11&gt;0,M8+D11*M9,0)</f>
        <v>0</v>
      </c>
      <c r="N12" s="916"/>
      <c r="O12" s="563"/>
      <c r="P12" s="236"/>
      <c r="Q12" s="236"/>
      <c r="R12" s="251"/>
      <c r="S12" s="935" t="s">
        <v>10</v>
      </c>
      <c r="T12" s="925"/>
      <c r="U12" s="925"/>
      <c r="V12" s="925"/>
      <c r="W12" s="925"/>
      <c r="X12" s="926"/>
      <c r="Y12" s="924" t="s">
        <v>9</v>
      </c>
      <c r="Z12" s="925"/>
      <c r="AA12" s="925"/>
      <c r="AB12" s="925"/>
      <c r="AC12" s="926"/>
      <c r="AD12" s="177" t="s">
        <v>2</v>
      </c>
      <c r="AF12" s="6"/>
      <c r="AG12" s="6"/>
      <c r="AH12" s="949"/>
      <c r="AI12" s="950"/>
      <c r="AJ12" s="916"/>
      <c r="AK12" s="176">
        <f>IF($D$11&gt;0,AK8+$D$11*AK9,0)</f>
        <v>0</v>
      </c>
      <c r="AL12" s="953"/>
      <c r="AM12" s="944"/>
      <c r="AN12" s="944"/>
      <c r="AO12" s="563"/>
      <c r="AP12" s="236"/>
      <c r="AQ12" s="236"/>
      <c r="AR12" s="251"/>
      <c r="AS12" s="935" t="s">
        <v>10</v>
      </c>
      <c r="AT12" s="925"/>
      <c r="AU12" s="925"/>
      <c r="AV12" s="925"/>
      <c r="AW12" s="925"/>
      <c r="AX12" s="926"/>
      <c r="AY12" s="924" t="s">
        <v>9</v>
      </c>
      <c r="AZ12" s="925"/>
      <c r="BA12" s="925"/>
      <c r="BB12" s="925"/>
      <c r="BC12" s="926"/>
      <c r="BD12" s="177" t="s">
        <v>2</v>
      </c>
    </row>
    <row r="13" spans="2:56" s="1" customFormat="1" ht="21.5" thickBot="1" x14ac:dyDescent="0.4">
      <c r="B13" s="927" t="s">
        <v>198</v>
      </c>
      <c r="C13" s="928"/>
      <c r="D13" s="928"/>
      <c r="E13" s="928"/>
      <c r="F13" s="928"/>
      <c r="G13" s="913" t="str">
        <f>G57</f>
        <v xml:space="preserve"> možno ještě rozdělit</v>
      </c>
      <c r="H13" s="913"/>
      <c r="I13" s="913"/>
      <c r="J13" s="464">
        <f>J57</f>
        <v>0</v>
      </c>
      <c r="K13" s="221"/>
      <c r="L13" s="221"/>
      <c r="M13" s="234">
        <f>M57</f>
        <v>0</v>
      </c>
      <c r="N13" s="435">
        <f>N57</f>
        <v>0</v>
      </c>
      <c r="O13" s="563"/>
      <c r="P13" s="420"/>
      <c r="Q13" s="420">
        <f>Q57</f>
        <v>0</v>
      </c>
      <c r="R13" s="251"/>
      <c r="S13" s="222">
        <v>54000</v>
      </c>
      <c r="T13" s="223">
        <v>50501</v>
      </c>
      <c r="U13" s="223">
        <v>52601</v>
      </c>
      <c r="V13" s="223">
        <v>52106</v>
      </c>
      <c r="W13" s="224">
        <v>51212</v>
      </c>
      <c r="X13" s="225">
        <v>51017</v>
      </c>
      <c r="Y13" s="226">
        <v>51010</v>
      </c>
      <c r="Z13" s="227">
        <v>51610</v>
      </c>
      <c r="AA13" s="227">
        <v>51710</v>
      </c>
      <c r="AB13" s="227">
        <v>51510</v>
      </c>
      <c r="AC13" s="228">
        <v>52510</v>
      </c>
      <c r="AD13" s="229">
        <v>60000</v>
      </c>
      <c r="AH13" s="585">
        <f>IF(AL13&gt;N13," ",AK13)</f>
        <v>0</v>
      </c>
      <c r="AI13" s="221"/>
      <c r="AJ13" s="221"/>
      <c r="AK13" s="234">
        <f>N13-AL13</f>
        <v>0</v>
      </c>
      <c r="AL13" s="590">
        <f>SUM(AL14:AL56)</f>
        <v>0</v>
      </c>
      <c r="AM13" s="963">
        <f>AM57</f>
        <v>0</v>
      </c>
      <c r="AN13" s="964"/>
      <c r="AO13" s="563"/>
      <c r="AP13" s="420"/>
      <c r="AQ13" s="420">
        <f>AQ57</f>
        <v>0</v>
      </c>
      <c r="AR13" s="251"/>
      <c r="AS13" s="222">
        <v>54000</v>
      </c>
      <c r="AT13" s="223">
        <v>50501</v>
      </c>
      <c r="AU13" s="223">
        <v>52601</v>
      </c>
      <c r="AV13" s="223">
        <v>52106</v>
      </c>
      <c r="AW13" s="224">
        <v>51212</v>
      </c>
      <c r="AX13" s="225">
        <v>51017</v>
      </c>
      <c r="AY13" s="226">
        <v>51010</v>
      </c>
      <c r="AZ13" s="227">
        <v>51610</v>
      </c>
      <c r="BA13" s="227">
        <v>51710</v>
      </c>
      <c r="BB13" s="227">
        <v>51510</v>
      </c>
      <c r="BC13" s="228">
        <v>52510</v>
      </c>
      <c r="BD13" s="229">
        <v>60000</v>
      </c>
    </row>
    <row r="14" spans="2:56" s="1" customFormat="1" ht="30" hidden="1" customHeight="1" x14ac:dyDescent="0.45">
      <c r="B14" s="152" t="s">
        <v>116</v>
      </c>
      <c r="C14" s="65" t="s">
        <v>53</v>
      </c>
      <c r="D14" s="929" t="s">
        <v>117</v>
      </c>
      <c r="E14" s="929"/>
      <c r="F14" s="930"/>
      <c r="G14" s="931" t="s">
        <v>118</v>
      </c>
      <c r="H14" s="929"/>
      <c r="I14" s="932"/>
      <c r="J14" s="153">
        <v>3871</v>
      </c>
      <c r="K14" s="240">
        <v>0</v>
      </c>
      <c r="L14" s="115"/>
      <c r="M14" s="230"/>
      <c r="N14" s="436">
        <f>J14*M14</f>
        <v>0</v>
      </c>
      <c r="O14" s="150"/>
      <c r="P14" s="422">
        <f>M14+DM!M14</f>
        <v>0</v>
      </c>
      <c r="Q14" s="423">
        <f>N14+DM!N14</f>
        <v>0</v>
      </c>
      <c r="R14" s="310"/>
      <c r="S14" s="178"/>
      <c r="T14" s="179">
        <f>M14*1/24</f>
        <v>0</v>
      </c>
      <c r="U14" s="179"/>
      <c r="V14" s="180"/>
      <c r="W14" s="181"/>
      <c r="X14" s="182"/>
      <c r="Y14" s="183">
        <f>IF($M14&lt;&gt;0,"X",0)</f>
        <v>0</v>
      </c>
      <c r="Z14" s="180">
        <f>IF($M14&lt;&gt;0,"XXX",0)</f>
        <v>0</v>
      </c>
      <c r="AA14" s="180">
        <f>IF($M14&lt;&gt;0,"XXX",0)</f>
        <v>0</v>
      </c>
      <c r="AB14" s="180">
        <f>IF($M14&lt;&gt;0,"XXX",0)</f>
        <v>0</v>
      </c>
      <c r="AC14" s="184"/>
      <c r="AD14" s="185"/>
      <c r="AH14" s="586">
        <v>3871</v>
      </c>
      <c r="AI14" s="240">
        <v>0</v>
      </c>
      <c r="AJ14" s="115"/>
      <c r="AK14" s="230"/>
      <c r="AL14" s="436">
        <f>AH14*AK14</f>
        <v>0</v>
      </c>
      <c r="AM14" s="465"/>
      <c r="AN14" s="587"/>
      <c r="AO14" s="150"/>
      <c r="AP14" s="422">
        <f>AK14+DM!AK14</f>
        <v>0</v>
      </c>
      <c r="AQ14" s="423">
        <f>AL14+DM!AL14</f>
        <v>0</v>
      </c>
      <c r="AR14" s="310"/>
      <c r="AS14" s="178"/>
      <c r="AT14" s="179">
        <f>AK14*1/24</f>
        <v>0</v>
      </c>
      <c r="AU14" s="179"/>
      <c r="AV14" s="180"/>
      <c r="AW14" s="181"/>
      <c r="AX14" s="182"/>
      <c r="AY14" s="183">
        <f>IF($M14&lt;&gt;0,"X",0)</f>
        <v>0</v>
      </c>
      <c r="AZ14" s="180">
        <f>IF($M14&lt;&gt;0,"XXX",0)</f>
        <v>0</v>
      </c>
      <c r="BA14" s="180">
        <f>IF($M14&lt;&gt;0,"XXX",0)</f>
        <v>0</v>
      </c>
      <c r="BB14" s="180">
        <f>IF($M14&lt;&gt;0,"XXX",0)</f>
        <v>0</v>
      </c>
      <c r="BC14" s="184"/>
      <c r="BD14" s="185"/>
    </row>
    <row r="15" spans="2:56" s="1" customFormat="1" ht="30" hidden="1" customHeight="1" x14ac:dyDescent="0.45">
      <c r="B15" s="154"/>
      <c r="C15" s="462"/>
      <c r="D15" s="155"/>
      <c r="E15" s="155"/>
      <c r="F15" s="156"/>
      <c r="G15" s="157"/>
      <c r="H15" s="158"/>
      <c r="I15" s="159"/>
      <c r="J15" s="160"/>
      <c r="K15" s="238"/>
      <c r="L15" s="115"/>
      <c r="M15" s="231"/>
      <c r="N15" s="437"/>
      <c r="O15" s="150"/>
      <c r="P15" s="422"/>
      <c r="Q15" s="423"/>
      <c r="R15" s="310"/>
      <c r="S15" s="186"/>
      <c r="T15" s="187"/>
      <c r="U15" s="187"/>
      <c r="V15" s="188"/>
      <c r="W15" s="189"/>
      <c r="X15" s="190"/>
      <c r="Y15" s="191"/>
      <c r="Z15" s="188"/>
      <c r="AA15" s="188"/>
      <c r="AB15" s="188"/>
      <c r="AC15" s="192"/>
      <c r="AD15" s="193"/>
      <c r="AH15" s="588"/>
      <c r="AI15" s="238"/>
      <c r="AJ15" s="115"/>
      <c r="AK15" s="231"/>
      <c r="AL15" s="437"/>
      <c r="AM15" s="465"/>
      <c r="AN15" s="587"/>
      <c r="AO15" s="150"/>
      <c r="AP15" s="422"/>
      <c r="AQ15" s="423"/>
      <c r="AR15" s="310"/>
      <c r="AS15" s="186"/>
      <c r="AT15" s="187"/>
      <c r="AU15" s="187"/>
      <c r="AV15" s="188"/>
      <c r="AW15" s="189"/>
      <c r="AX15" s="190"/>
      <c r="AY15" s="191"/>
      <c r="AZ15" s="188"/>
      <c r="BA15" s="188"/>
      <c r="BB15" s="188"/>
      <c r="BC15" s="192"/>
      <c r="BD15" s="193"/>
    </row>
    <row r="16" spans="2:56" s="1" customFormat="1" ht="30" hidden="1" customHeight="1" x14ac:dyDescent="0.45">
      <c r="B16" s="161" t="s">
        <v>119</v>
      </c>
      <c r="C16" s="65" t="s">
        <v>53</v>
      </c>
      <c r="D16" s="909" t="s">
        <v>120</v>
      </c>
      <c r="E16" s="909"/>
      <c r="F16" s="910"/>
      <c r="G16" s="911" t="s">
        <v>121</v>
      </c>
      <c r="H16" s="909"/>
      <c r="I16" s="912"/>
      <c r="J16" s="162">
        <v>6292</v>
      </c>
      <c r="K16" s="239">
        <v>0</v>
      </c>
      <c r="L16" s="115"/>
      <c r="M16" s="232"/>
      <c r="N16" s="438">
        <f>J16*M16</f>
        <v>0</v>
      </c>
      <c r="O16" s="150"/>
      <c r="P16" s="422">
        <f>M16+DM!M16</f>
        <v>0</v>
      </c>
      <c r="Q16" s="423">
        <f>N16+DM!N16</f>
        <v>0</v>
      </c>
      <c r="R16" s="310"/>
      <c r="S16" s="194"/>
      <c r="T16" s="195">
        <f>M16*1/24</f>
        <v>0</v>
      </c>
      <c r="U16" s="195"/>
      <c r="V16" s="196"/>
      <c r="W16" s="197"/>
      <c r="X16" s="198"/>
      <c r="Y16" s="199">
        <f>IF($M16&lt;&gt;0,"X",0)</f>
        <v>0</v>
      </c>
      <c r="Z16" s="196">
        <f>IF($M16&lt;&gt;0,"XXX",0)</f>
        <v>0</v>
      </c>
      <c r="AA16" s="196">
        <f>IF($M16&lt;&gt;0,"XXX",0)</f>
        <v>0</v>
      </c>
      <c r="AB16" s="196">
        <f>IF($M16&lt;&gt;0,"XXX",0)</f>
        <v>0</v>
      </c>
      <c r="AC16" s="200"/>
      <c r="AD16" s="201"/>
      <c r="AH16" s="589">
        <v>6292</v>
      </c>
      <c r="AI16" s="239">
        <v>0</v>
      </c>
      <c r="AJ16" s="115"/>
      <c r="AK16" s="232"/>
      <c r="AL16" s="438">
        <f>AH16*AK16</f>
        <v>0</v>
      </c>
      <c r="AM16" s="465"/>
      <c r="AN16" s="587"/>
      <c r="AO16" s="150"/>
      <c r="AP16" s="422">
        <f>AK16+DM!AK16</f>
        <v>0</v>
      </c>
      <c r="AQ16" s="423">
        <f>AL16+DM!AL16</f>
        <v>0</v>
      </c>
      <c r="AR16" s="310"/>
      <c r="AS16" s="194"/>
      <c r="AT16" s="195">
        <f>AK16*1/24</f>
        <v>0</v>
      </c>
      <c r="AU16" s="195"/>
      <c r="AV16" s="196"/>
      <c r="AW16" s="197"/>
      <c r="AX16" s="198"/>
      <c r="AY16" s="199">
        <f>IF($M16&lt;&gt;0,"X",0)</f>
        <v>0</v>
      </c>
      <c r="AZ16" s="196">
        <f>IF($M16&lt;&gt;0,"XXX",0)</f>
        <v>0</v>
      </c>
      <c r="BA16" s="196">
        <f>IF($M16&lt;&gt;0,"XXX",0)</f>
        <v>0</v>
      </c>
      <c r="BB16" s="196">
        <f>IF($M16&lt;&gt;0,"XXX",0)</f>
        <v>0</v>
      </c>
      <c r="BC16" s="200"/>
      <c r="BD16" s="201"/>
    </row>
    <row r="17" spans="2:56" s="1" customFormat="1" ht="30" hidden="1" customHeight="1" x14ac:dyDescent="0.45">
      <c r="B17" s="161"/>
      <c r="C17" s="462"/>
      <c r="D17" s="462"/>
      <c r="E17" s="462"/>
      <c r="F17" s="163"/>
      <c r="G17" s="164"/>
      <c r="H17" s="163"/>
      <c r="I17" s="165"/>
      <c r="J17" s="162"/>
      <c r="K17" s="239"/>
      <c r="L17" s="115"/>
      <c r="M17" s="231"/>
      <c r="N17" s="438"/>
      <c r="O17" s="150"/>
      <c r="P17" s="426"/>
      <c r="Q17" s="427"/>
      <c r="R17" s="310"/>
      <c r="S17" s="194"/>
      <c r="T17" s="195"/>
      <c r="U17" s="195"/>
      <c r="V17" s="196"/>
      <c r="W17" s="197"/>
      <c r="X17" s="198"/>
      <c r="Y17" s="199"/>
      <c r="Z17" s="196"/>
      <c r="AA17" s="196"/>
      <c r="AB17" s="196"/>
      <c r="AC17" s="200"/>
      <c r="AD17" s="201"/>
      <c r="AH17" s="589"/>
      <c r="AI17" s="239"/>
      <c r="AJ17" s="115"/>
      <c r="AK17" s="231"/>
      <c r="AL17" s="438"/>
      <c r="AM17" s="465"/>
      <c r="AN17" s="587"/>
      <c r="AO17" s="150"/>
      <c r="AP17" s="426"/>
      <c r="AQ17" s="427"/>
      <c r="AR17" s="310"/>
      <c r="AS17" s="194"/>
      <c r="AT17" s="195"/>
      <c r="AU17" s="195"/>
      <c r="AV17" s="196"/>
      <c r="AW17" s="197"/>
      <c r="AX17" s="198"/>
      <c r="AY17" s="199"/>
      <c r="AZ17" s="196"/>
      <c r="BA17" s="196"/>
      <c r="BB17" s="196"/>
      <c r="BC17" s="200"/>
      <c r="BD17" s="201"/>
    </row>
    <row r="18" spans="2:56" s="1" customFormat="1" ht="30" hidden="1" customHeight="1" x14ac:dyDescent="0.45">
      <c r="B18" s="161" t="s">
        <v>122</v>
      </c>
      <c r="C18" s="65" t="s">
        <v>53</v>
      </c>
      <c r="D18" s="909" t="s">
        <v>123</v>
      </c>
      <c r="E18" s="909"/>
      <c r="F18" s="910"/>
      <c r="G18" s="911" t="s">
        <v>124</v>
      </c>
      <c r="H18" s="909"/>
      <c r="I18" s="912"/>
      <c r="J18" s="162">
        <v>31460</v>
      </c>
      <c r="K18" s="239">
        <v>0</v>
      </c>
      <c r="L18" s="115"/>
      <c r="M18" s="232"/>
      <c r="N18" s="438">
        <f>J18*M18</f>
        <v>0</v>
      </c>
      <c r="O18" s="150"/>
      <c r="P18" s="422">
        <f>M18+DM!M18</f>
        <v>0</v>
      </c>
      <c r="Q18" s="423">
        <f>N18+DM!N18</f>
        <v>0</v>
      </c>
      <c r="R18" s="310"/>
      <c r="S18" s="194"/>
      <c r="T18" s="195">
        <f>M18*1/24</f>
        <v>0</v>
      </c>
      <c r="U18" s="195"/>
      <c r="V18" s="196"/>
      <c r="W18" s="197"/>
      <c r="X18" s="198"/>
      <c r="Y18" s="199">
        <f>IF($M18&lt;&gt;0,"X",0)</f>
        <v>0</v>
      </c>
      <c r="Z18" s="196">
        <f>IF($M18&lt;&gt;0,"XXX",0)</f>
        <v>0</v>
      </c>
      <c r="AA18" s="196">
        <f>IF($M18&lt;&gt;0,"XXX",0)</f>
        <v>0</v>
      </c>
      <c r="AB18" s="196">
        <f>IF($M18&lt;&gt;0,"XXX",0)</f>
        <v>0</v>
      </c>
      <c r="AC18" s="200"/>
      <c r="AD18" s="201"/>
      <c r="AH18" s="589">
        <v>31460</v>
      </c>
      <c r="AI18" s="239">
        <v>0</v>
      </c>
      <c r="AJ18" s="115"/>
      <c r="AK18" s="232"/>
      <c r="AL18" s="438">
        <f>AH18*AK18</f>
        <v>0</v>
      </c>
      <c r="AM18" s="465"/>
      <c r="AN18" s="587"/>
      <c r="AO18" s="150"/>
      <c r="AP18" s="422">
        <f>AK18+DM!AK18</f>
        <v>0</v>
      </c>
      <c r="AQ18" s="423">
        <f>AL18+DM!AL18</f>
        <v>0</v>
      </c>
      <c r="AR18" s="310"/>
      <c r="AS18" s="194"/>
      <c r="AT18" s="195">
        <f>AK18*1/24</f>
        <v>0</v>
      </c>
      <c r="AU18" s="195"/>
      <c r="AV18" s="196"/>
      <c r="AW18" s="197"/>
      <c r="AX18" s="198"/>
      <c r="AY18" s="199">
        <f>IF($M18&lt;&gt;0,"X",0)</f>
        <v>0</v>
      </c>
      <c r="AZ18" s="196">
        <f>IF($M18&lt;&gt;0,"XXX",0)</f>
        <v>0</v>
      </c>
      <c r="BA18" s="196">
        <f>IF($M18&lt;&gt;0,"XXX",0)</f>
        <v>0</v>
      </c>
      <c r="BB18" s="196">
        <f>IF($M18&lt;&gt;0,"XXX",0)</f>
        <v>0</v>
      </c>
      <c r="BC18" s="200"/>
      <c r="BD18" s="201"/>
    </row>
    <row r="19" spans="2:56" s="1" customFormat="1" ht="30" hidden="1" customHeight="1" x14ac:dyDescent="0.45">
      <c r="B19" s="161"/>
      <c r="C19" s="462"/>
      <c r="D19" s="462"/>
      <c r="E19" s="462"/>
      <c r="F19" s="163"/>
      <c r="G19" s="164"/>
      <c r="H19" s="163"/>
      <c r="I19" s="165"/>
      <c r="J19" s="162"/>
      <c r="K19" s="239"/>
      <c r="L19" s="115"/>
      <c r="M19" s="231"/>
      <c r="N19" s="438"/>
      <c r="O19" s="150"/>
      <c r="P19" s="426"/>
      <c r="Q19" s="427"/>
      <c r="R19" s="310"/>
      <c r="S19" s="194"/>
      <c r="T19" s="195"/>
      <c r="U19" s="195"/>
      <c r="V19" s="196"/>
      <c r="W19" s="197"/>
      <c r="X19" s="198"/>
      <c r="Y19" s="199"/>
      <c r="Z19" s="196"/>
      <c r="AA19" s="196"/>
      <c r="AB19" s="196"/>
      <c r="AC19" s="200"/>
      <c r="AD19" s="201"/>
      <c r="AH19" s="589"/>
      <c r="AI19" s="239"/>
      <c r="AJ19" s="115"/>
      <c r="AK19" s="231"/>
      <c r="AL19" s="438"/>
      <c r="AM19" s="465"/>
      <c r="AN19" s="587"/>
      <c r="AO19" s="150"/>
      <c r="AP19" s="426"/>
      <c r="AQ19" s="427"/>
      <c r="AR19" s="310"/>
      <c r="AS19" s="194"/>
      <c r="AT19" s="195"/>
      <c r="AU19" s="195"/>
      <c r="AV19" s="196"/>
      <c r="AW19" s="197"/>
      <c r="AX19" s="198"/>
      <c r="AY19" s="199"/>
      <c r="AZ19" s="196"/>
      <c r="BA19" s="196"/>
      <c r="BB19" s="196"/>
      <c r="BC19" s="200"/>
      <c r="BD19" s="201"/>
    </row>
    <row r="20" spans="2:56" s="1" customFormat="1" ht="30" hidden="1" customHeight="1" x14ac:dyDescent="0.45">
      <c r="B20" s="161" t="s">
        <v>125</v>
      </c>
      <c r="C20" s="65" t="s">
        <v>53</v>
      </c>
      <c r="D20" s="909" t="s">
        <v>126</v>
      </c>
      <c r="E20" s="909"/>
      <c r="F20" s="910"/>
      <c r="G20" s="911" t="s">
        <v>127</v>
      </c>
      <c r="H20" s="909"/>
      <c r="I20" s="912"/>
      <c r="J20" s="162">
        <v>5291</v>
      </c>
      <c r="K20" s="239">
        <v>0</v>
      </c>
      <c r="L20" s="115"/>
      <c r="M20" s="232"/>
      <c r="N20" s="438">
        <f>J20*M20</f>
        <v>0</v>
      </c>
      <c r="O20" s="150"/>
      <c r="P20" s="422">
        <f>M20+DM!M20</f>
        <v>0</v>
      </c>
      <c r="Q20" s="423">
        <f>N20+DM!N20</f>
        <v>0</v>
      </c>
      <c r="R20" s="310"/>
      <c r="S20" s="194"/>
      <c r="T20" s="195">
        <f>M20*1/24</f>
        <v>0</v>
      </c>
      <c r="U20" s="195"/>
      <c r="V20" s="196"/>
      <c r="W20" s="197"/>
      <c r="X20" s="198"/>
      <c r="Y20" s="199">
        <f>IF($M20&lt;&gt;0,"X",0)</f>
        <v>0</v>
      </c>
      <c r="Z20" s="196">
        <f>IF($M20&lt;&gt;0,"XXX",0)</f>
        <v>0</v>
      </c>
      <c r="AA20" s="196">
        <f>IF($M20&lt;&gt;0,"XXX",0)</f>
        <v>0</v>
      </c>
      <c r="AB20" s="196">
        <f>IF($M20&lt;&gt;0,"XXX",0)</f>
        <v>0</v>
      </c>
      <c r="AC20" s="200"/>
      <c r="AD20" s="201"/>
      <c r="AH20" s="589">
        <v>5291</v>
      </c>
      <c r="AI20" s="239">
        <v>0</v>
      </c>
      <c r="AJ20" s="115"/>
      <c r="AK20" s="232"/>
      <c r="AL20" s="438">
        <f>AH20*AK20</f>
        <v>0</v>
      </c>
      <c r="AM20" s="465"/>
      <c r="AN20" s="587"/>
      <c r="AO20" s="150"/>
      <c r="AP20" s="422">
        <f>AK20+DM!AK20</f>
        <v>0</v>
      </c>
      <c r="AQ20" s="423">
        <f>AL20+DM!AL20</f>
        <v>0</v>
      </c>
      <c r="AR20" s="310"/>
      <c r="AS20" s="194"/>
      <c r="AT20" s="195">
        <f>AK20*1/24</f>
        <v>0</v>
      </c>
      <c r="AU20" s="195"/>
      <c r="AV20" s="196"/>
      <c r="AW20" s="197"/>
      <c r="AX20" s="198"/>
      <c r="AY20" s="199">
        <f>IF($M20&lt;&gt;0,"X",0)</f>
        <v>0</v>
      </c>
      <c r="AZ20" s="196">
        <f>IF($M20&lt;&gt;0,"XXX",0)</f>
        <v>0</v>
      </c>
      <c r="BA20" s="196">
        <f>IF($M20&lt;&gt;0,"XXX",0)</f>
        <v>0</v>
      </c>
      <c r="BB20" s="196">
        <f>IF($M20&lt;&gt;0,"XXX",0)</f>
        <v>0</v>
      </c>
      <c r="BC20" s="200"/>
      <c r="BD20" s="201"/>
    </row>
    <row r="21" spans="2:56" s="1" customFormat="1" ht="30" hidden="1" customHeight="1" x14ac:dyDescent="0.45">
      <c r="B21" s="161"/>
      <c r="C21" s="462"/>
      <c r="D21" s="462"/>
      <c r="E21" s="462"/>
      <c r="F21" s="163"/>
      <c r="G21" s="164"/>
      <c r="H21" s="163"/>
      <c r="I21" s="165"/>
      <c r="J21" s="162"/>
      <c r="K21" s="2"/>
      <c r="L21" s="115"/>
      <c r="M21" s="231"/>
      <c r="N21" s="438"/>
      <c r="O21" s="150"/>
      <c r="P21" s="426"/>
      <c r="Q21" s="427"/>
      <c r="R21" s="310"/>
      <c r="S21" s="194"/>
      <c r="T21" s="195"/>
      <c r="U21" s="195"/>
      <c r="V21" s="196"/>
      <c r="W21" s="197"/>
      <c r="X21" s="198"/>
      <c r="Y21" s="199"/>
      <c r="Z21" s="196"/>
      <c r="AA21" s="196"/>
      <c r="AB21" s="196"/>
      <c r="AC21" s="200"/>
      <c r="AD21" s="201"/>
      <c r="AH21" s="589"/>
      <c r="AI21" s="2"/>
      <c r="AJ21" s="115"/>
      <c r="AK21" s="231"/>
      <c r="AL21" s="438"/>
      <c r="AM21" s="465"/>
      <c r="AN21" s="587"/>
      <c r="AO21" s="150"/>
      <c r="AP21" s="426"/>
      <c r="AQ21" s="427"/>
      <c r="AR21" s="310"/>
      <c r="AS21" s="194"/>
      <c r="AT21" s="195"/>
      <c r="AU21" s="195"/>
      <c r="AV21" s="196"/>
      <c r="AW21" s="197"/>
      <c r="AX21" s="198"/>
      <c r="AY21" s="199"/>
      <c r="AZ21" s="196"/>
      <c r="BA21" s="196"/>
      <c r="BB21" s="196"/>
      <c r="BC21" s="200"/>
      <c r="BD21" s="201"/>
    </row>
    <row r="22" spans="2:56" s="1" customFormat="1" ht="30" customHeight="1" x14ac:dyDescent="0.45">
      <c r="B22" s="161" t="s">
        <v>128</v>
      </c>
      <c r="C22" s="62" t="s">
        <v>43</v>
      </c>
      <c r="D22" s="909" t="s">
        <v>129</v>
      </c>
      <c r="E22" s="909"/>
      <c r="F22" s="910"/>
      <c r="G22" s="911" t="s">
        <v>130</v>
      </c>
      <c r="H22" s="909"/>
      <c r="I22" s="912"/>
      <c r="J22" s="162">
        <v>5593</v>
      </c>
      <c r="K22" s="74">
        <v>0</v>
      </c>
      <c r="L22" s="115"/>
      <c r="M22" s="233">
        <f>K22</f>
        <v>0</v>
      </c>
      <c r="N22" s="438">
        <f>J22*M22</f>
        <v>0</v>
      </c>
      <c r="O22" s="150"/>
      <c r="P22" s="422">
        <f>M22+DM!M22</f>
        <v>0</v>
      </c>
      <c r="Q22" s="423">
        <f>N22+DM!N22</f>
        <v>0</v>
      </c>
      <c r="R22" s="310"/>
      <c r="S22" s="194"/>
      <c r="T22" s="195">
        <f>M22*1/24</f>
        <v>0</v>
      </c>
      <c r="U22" s="195"/>
      <c r="V22" s="196"/>
      <c r="W22" s="197"/>
      <c r="X22" s="198"/>
      <c r="Y22" s="199">
        <f>IF($M22&lt;&gt;0,"X",0)</f>
        <v>0</v>
      </c>
      <c r="Z22" s="196">
        <f>IF($M22&lt;&gt;0,"XXX",0)</f>
        <v>0</v>
      </c>
      <c r="AA22" s="196">
        <f>IF($M22&lt;&gt;0,"XXX",0)</f>
        <v>0</v>
      </c>
      <c r="AB22" s="196">
        <f>IF($M22&lt;&gt;0,"XXX",0)</f>
        <v>0</v>
      </c>
      <c r="AC22" s="202"/>
      <c r="AD22" s="201"/>
      <c r="AH22" s="589">
        <v>5593</v>
      </c>
      <c r="AI22" s="74">
        <v>0</v>
      </c>
      <c r="AJ22" s="115"/>
      <c r="AK22" s="233">
        <f>AI22</f>
        <v>0</v>
      </c>
      <c r="AL22" s="591">
        <f>AH22*AK22</f>
        <v>0</v>
      </c>
      <c r="AM22" s="592" t="str">
        <f>IF($C22="1.1","02.3.68.1",IF($C22="1.2","02.3.68.2",IF($C22="1.5","02.3.68.5",IF($C22="3.1","02.3.61.1",))))</f>
        <v>02.3.68.5</v>
      </c>
      <c r="AN22" s="593">
        <f>AL22-$N22</f>
        <v>0</v>
      </c>
      <c r="AO22" s="150"/>
      <c r="AP22" s="422">
        <f>AK22+DM!AK22</f>
        <v>0</v>
      </c>
      <c r="AQ22" s="423">
        <f>AL22+DM!AL22</f>
        <v>0</v>
      </c>
      <c r="AR22" s="310"/>
      <c r="AS22" s="194"/>
      <c r="AT22" s="195">
        <f>AK22*1/24</f>
        <v>0</v>
      </c>
      <c r="AU22" s="195"/>
      <c r="AV22" s="196"/>
      <c r="AW22" s="197"/>
      <c r="AX22" s="198"/>
      <c r="AY22" s="199">
        <f>IF($M22&lt;&gt;0,"X",0)</f>
        <v>0</v>
      </c>
      <c r="AZ22" s="196">
        <f>IF($M22&lt;&gt;0,"XXX",0)</f>
        <v>0</v>
      </c>
      <c r="BA22" s="196">
        <f>IF($M22&lt;&gt;0,"XXX",0)</f>
        <v>0</v>
      </c>
      <c r="BB22" s="196">
        <f>IF($M22&lt;&gt;0,"XXX",0)</f>
        <v>0</v>
      </c>
      <c r="BC22" s="202"/>
      <c r="BD22" s="201"/>
    </row>
    <row r="23" spans="2:56" s="1" customFormat="1" ht="30" hidden="1" customHeight="1" x14ac:dyDescent="0.45">
      <c r="B23" s="161"/>
      <c r="C23" s="462"/>
      <c r="D23" s="462"/>
      <c r="E23" s="462"/>
      <c r="F23" s="163"/>
      <c r="G23" s="164"/>
      <c r="H23" s="163"/>
      <c r="I23" s="165"/>
      <c r="J23" s="162"/>
      <c r="K23" s="74">
        <v>0</v>
      </c>
      <c r="L23" s="115"/>
      <c r="M23" s="233"/>
      <c r="N23" s="438"/>
      <c r="O23" s="150"/>
      <c r="P23" s="426"/>
      <c r="Q23" s="427"/>
      <c r="R23" s="310"/>
      <c r="S23" s="194"/>
      <c r="T23" s="195"/>
      <c r="U23" s="195"/>
      <c r="V23" s="196"/>
      <c r="W23" s="197"/>
      <c r="X23" s="198"/>
      <c r="Y23" s="199"/>
      <c r="Z23" s="196"/>
      <c r="AA23" s="196"/>
      <c r="AB23" s="196"/>
      <c r="AC23" s="202"/>
      <c r="AD23" s="201"/>
      <c r="AH23" s="589"/>
      <c r="AI23" s="74"/>
      <c r="AJ23" s="115"/>
      <c r="AK23" s="233"/>
      <c r="AL23" s="591"/>
      <c r="AM23" s="594">
        <f t="shared" ref="AM23:AM56" si="1">IF($C23="1.1","02.3.68.1",IF($C23="1.2","02.3.68.2",IF($C23="1.5","02.3.68.5",IF($C23="3.1","02.3.61.1",))))</f>
        <v>0</v>
      </c>
      <c r="AN23" s="595">
        <f t="shared" ref="AN23:AN56" si="2">AL23-$N23</f>
        <v>0</v>
      </c>
      <c r="AO23" s="150"/>
      <c r="AP23" s="426"/>
      <c r="AQ23" s="427"/>
      <c r="AR23" s="310"/>
      <c r="AS23" s="194"/>
      <c r="AT23" s="195"/>
      <c r="AU23" s="195"/>
      <c r="AV23" s="196"/>
      <c r="AW23" s="197"/>
      <c r="AX23" s="198"/>
      <c r="AY23" s="199"/>
      <c r="AZ23" s="196"/>
      <c r="BA23" s="196"/>
      <c r="BB23" s="196"/>
      <c r="BC23" s="202"/>
      <c r="BD23" s="201"/>
    </row>
    <row r="24" spans="2:56" s="1" customFormat="1" ht="30" customHeight="1" x14ac:dyDescent="0.45">
      <c r="B24" s="161" t="s">
        <v>131</v>
      </c>
      <c r="C24" s="65" t="s">
        <v>53</v>
      </c>
      <c r="D24" s="909" t="s">
        <v>132</v>
      </c>
      <c r="E24" s="909"/>
      <c r="F24" s="910"/>
      <c r="G24" s="911" t="s">
        <v>33</v>
      </c>
      <c r="H24" s="909"/>
      <c r="I24" s="912"/>
      <c r="J24" s="162">
        <v>3896</v>
      </c>
      <c r="K24" s="74">
        <v>0</v>
      </c>
      <c r="L24" s="522">
        <v>0</v>
      </c>
      <c r="M24" s="233">
        <f>K24</f>
        <v>0</v>
      </c>
      <c r="N24" s="438">
        <f>J24*M24</f>
        <v>0</v>
      </c>
      <c r="O24" s="150">
        <f>IF(K24&gt;0,IF(L24=0,1,0),0)</f>
        <v>0</v>
      </c>
      <c r="P24" s="422">
        <f>M24+DM!M24</f>
        <v>0</v>
      </c>
      <c r="Q24" s="423">
        <f>N24+DM!N24</f>
        <v>0</v>
      </c>
      <c r="R24" s="310"/>
      <c r="S24" s="194">
        <f>IF(K24&gt;0,L24,0)</f>
        <v>0</v>
      </c>
      <c r="T24" s="195"/>
      <c r="U24" s="195"/>
      <c r="V24" s="196"/>
      <c r="W24" s="197"/>
      <c r="X24" s="198"/>
      <c r="Y24" s="199"/>
      <c r="Z24" s="196"/>
      <c r="AA24" s="196"/>
      <c r="AB24" s="196"/>
      <c r="AC24" s="202">
        <f>M24/2</f>
        <v>0</v>
      </c>
      <c r="AD24" s="201">
        <f>M24/3</f>
        <v>0</v>
      </c>
      <c r="AH24" s="589">
        <v>3896</v>
      </c>
      <c r="AI24" s="74">
        <v>0</v>
      </c>
      <c r="AJ24" s="522">
        <v>0</v>
      </c>
      <c r="AK24" s="233">
        <f>AI24</f>
        <v>0</v>
      </c>
      <c r="AL24" s="591">
        <f>AH24*AK24</f>
        <v>0</v>
      </c>
      <c r="AM24" s="594" t="str">
        <f t="shared" si="1"/>
        <v>02.3.68.2</v>
      </c>
      <c r="AN24" s="595">
        <f t="shared" si="2"/>
        <v>0</v>
      </c>
      <c r="AO24" s="150">
        <f>IF(AI24&gt;0,IF(AJ24=0,1,0),0)</f>
        <v>0</v>
      </c>
      <c r="AP24" s="422">
        <f>AK24+DM!AK24</f>
        <v>0</v>
      </c>
      <c r="AQ24" s="423">
        <f>AL24+DM!AL24</f>
        <v>0</v>
      </c>
      <c r="AR24" s="310"/>
      <c r="AS24" s="194">
        <f>IF(AI24&gt;0,AJ24,0)</f>
        <v>0</v>
      </c>
      <c r="AT24" s="195"/>
      <c r="AU24" s="195"/>
      <c r="AV24" s="196"/>
      <c r="AW24" s="197"/>
      <c r="AX24" s="198"/>
      <c r="AY24" s="199"/>
      <c r="AZ24" s="196"/>
      <c r="BA24" s="196"/>
      <c r="BB24" s="196"/>
      <c r="BC24" s="202">
        <f>AK24/2</f>
        <v>0</v>
      </c>
      <c r="BD24" s="201">
        <f>AK24/3</f>
        <v>0</v>
      </c>
    </row>
    <row r="25" spans="2:56" s="1" customFormat="1" ht="30" hidden="1" customHeight="1" x14ac:dyDescent="0.45">
      <c r="B25" s="161"/>
      <c r="C25" s="462"/>
      <c r="D25" s="462"/>
      <c r="E25" s="462"/>
      <c r="F25" s="163"/>
      <c r="G25" s="164"/>
      <c r="H25" s="163"/>
      <c r="I25" s="165"/>
      <c r="J25" s="162"/>
      <c r="K25" s="74">
        <v>0</v>
      </c>
      <c r="L25" s="115"/>
      <c r="M25" s="233"/>
      <c r="N25" s="438"/>
      <c r="O25" s="150">
        <f t="shared" ref="O25:O26" si="3">IF(K25&gt;0,IF(L25=0,1,0),0)</f>
        <v>0</v>
      </c>
      <c r="P25" s="426"/>
      <c r="Q25" s="427"/>
      <c r="R25" s="310"/>
      <c r="S25" s="194"/>
      <c r="T25" s="195"/>
      <c r="U25" s="195"/>
      <c r="V25" s="196"/>
      <c r="W25" s="197"/>
      <c r="X25" s="198"/>
      <c r="Y25" s="199"/>
      <c r="Z25" s="196"/>
      <c r="AA25" s="196"/>
      <c r="AB25" s="196"/>
      <c r="AC25" s="202"/>
      <c r="AD25" s="201"/>
      <c r="AH25" s="589"/>
      <c r="AI25" s="74"/>
      <c r="AJ25" s="115"/>
      <c r="AK25" s="233"/>
      <c r="AL25" s="591"/>
      <c r="AM25" s="594">
        <f t="shared" si="1"/>
        <v>0</v>
      </c>
      <c r="AN25" s="595">
        <f t="shared" si="2"/>
        <v>0</v>
      </c>
      <c r="AO25" s="150">
        <f t="shared" ref="AO25:AO26" si="4">IF(AI25&gt;0,IF(AJ25=0,1,0),0)</f>
        <v>0</v>
      </c>
      <c r="AP25" s="426"/>
      <c r="AQ25" s="427"/>
      <c r="AR25" s="310"/>
      <c r="AS25" s="194"/>
      <c r="AT25" s="195"/>
      <c r="AU25" s="195"/>
      <c r="AV25" s="196"/>
      <c r="AW25" s="197"/>
      <c r="AX25" s="198"/>
      <c r="AY25" s="199"/>
      <c r="AZ25" s="196"/>
      <c r="BA25" s="196"/>
      <c r="BB25" s="196"/>
      <c r="BC25" s="202"/>
      <c r="BD25" s="201"/>
    </row>
    <row r="26" spans="2:56" s="1" customFormat="1" ht="30" hidden="1" customHeight="1" x14ac:dyDescent="0.45">
      <c r="B26" s="161" t="s">
        <v>133</v>
      </c>
      <c r="C26" s="63">
        <v>43103</v>
      </c>
      <c r="D26" s="909" t="s">
        <v>134</v>
      </c>
      <c r="E26" s="909"/>
      <c r="F26" s="910"/>
      <c r="G26" s="911" t="s">
        <v>81</v>
      </c>
      <c r="H26" s="909"/>
      <c r="I26" s="912"/>
      <c r="J26" s="162">
        <v>3896</v>
      </c>
      <c r="K26" s="524">
        <v>0</v>
      </c>
      <c r="L26" s="241">
        <v>0</v>
      </c>
      <c r="M26" s="233"/>
      <c r="N26" s="438">
        <f>J26*M26</f>
        <v>0</v>
      </c>
      <c r="O26" s="150">
        <f t="shared" si="3"/>
        <v>0</v>
      </c>
      <c r="P26" s="422">
        <f>M26+DM!M26</f>
        <v>0</v>
      </c>
      <c r="Q26" s="423">
        <f>N26+DM!N26</f>
        <v>0</v>
      </c>
      <c r="R26" s="310"/>
      <c r="S26" s="194">
        <f>IF(K26&gt;0,L26,0)</f>
        <v>0</v>
      </c>
      <c r="T26" s="195"/>
      <c r="U26" s="195"/>
      <c r="V26" s="196"/>
      <c r="W26" s="197"/>
      <c r="X26" s="198"/>
      <c r="Y26" s="199"/>
      <c r="Z26" s="196"/>
      <c r="AA26" s="196"/>
      <c r="AB26" s="196"/>
      <c r="AC26" s="202">
        <f>M26/2</f>
        <v>0</v>
      </c>
      <c r="AD26" s="201">
        <f>M26/3</f>
        <v>0</v>
      </c>
      <c r="AH26" s="589">
        <v>3896</v>
      </c>
      <c r="AI26" s="524">
        <v>0</v>
      </c>
      <c r="AJ26" s="241">
        <v>0</v>
      </c>
      <c r="AK26" s="233"/>
      <c r="AL26" s="591">
        <f>AH26*AK26</f>
        <v>0</v>
      </c>
      <c r="AM26" s="594">
        <f t="shared" si="1"/>
        <v>0</v>
      </c>
      <c r="AN26" s="595">
        <f t="shared" si="2"/>
        <v>0</v>
      </c>
      <c r="AO26" s="150">
        <f t="shared" si="4"/>
        <v>0</v>
      </c>
      <c r="AP26" s="422">
        <f>AK26+DM!AK26</f>
        <v>0</v>
      </c>
      <c r="AQ26" s="423">
        <f>AL26+DM!AL26</f>
        <v>0</v>
      </c>
      <c r="AR26" s="310"/>
      <c r="AS26" s="194">
        <f>IF(AI26&gt;0,AJ26,0)</f>
        <v>0</v>
      </c>
      <c r="AT26" s="195"/>
      <c r="AU26" s="195"/>
      <c r="AV26" s="196"/>
      <c r="AW26" s="197"/>
      <c r="AX26" s="198"/>
      <c r="AY26" s="199"/>
      <c r="AZ26" s="196"/>
      <c r="BA26" s="196"/>
      <c r="BB26" s="196"/>
      <c r="BC26" s="202">
        <f>AK26/2</f>
        <v>0</v>
      </c>
      <c r="BD26" s="201">
        <f>AK26/3</f>
        <v>0</v>
      </c>
    </row>
    <row r="27" spans="2:56" s="1" customFormat="1" ht="30" hidden="1" customHeight="1" x14ac:dyDescent="0.45">
      <c r="B27" s="161"/>
      <c r="C27" s="462"/>
      <c r="D27" s="462"/>
      <c r="E27" s="462"/>
      <c r="F27" s="163"/>
      <c r="G27" s="164"/>
      <c r="H27" s="163"/>
      <c r="I27" s="165"/>
      <c r="J27" s="162"/>
      <c r="K27" s="74">
        <v>0</v>
      </c>
      <c r="L27" s="115"/>
      <c r="M27" s="233"/>
      <c r="N27" s="438"/>
      <c r="O27" s="150"/>
      <c r="P27" s="426"/>
      <c r="Q27" s="427"/>
      <c r="R27" s="310"/>
      <c r="S27" s="194"/>
      <c r="T27" s="195"/>
      <c r="U27" s="195"/>
      <c r="V27" s="196"/>
      <c r="W27" s="197"/>
      <c r="X27" s="198"/>
      <c r="Y27" s="199"/>
      <c r="Z27" s="196"/>
      <c r="AA27" s="196"/>
      <c r="AB27" s="196"/>
      <c r="AC27" s="202"/>
      <c r="AD27" s="201"/>
      <c r="AH27" s="589"/>
      <c r="AI27" s="74"/>
      <c r="AJ27" s="115"/>
      <c r="AK27" s="233"/>
      <c r="AL27" s="591"/>
      <c r="AM27" s="594">
        <f t="shared" si="1"/>
        <v>0</v>
      </c>
      <c r="AN27" s="595">
        <f t="shared" si="2"/>
        <v>0</v>
      </c>
      <c r="AO27" s="150"/>
      <c r="AP27" s="426"/>
      <c r="AQ27" s="427"/>
      <c r="AR27" s="310"/>
      <c r="AS27" s="194"/>
      <c r="AT27" s="195"/>
      <c r="AU27" s="195"/>
      <c r="AV27" s="196"/>
      <c r="AW27" s="197"/>
      <c r="AX27" s="198"/>
      <c r="AY27" s="199"/>
      <c r="AZ27" s="196"/>
      <c r="BA27" s="196"/>
      <c r="BB27" s="196"/>
      <c r="BC27" s="202"/>
      <c r="BD27" s="201"/>
    </row>
    <row r="28" spans="2:56" s="1" customFormat="1" ht="30" hidden="1" customHeight="1" x14ac:dyDescent="0.45">
      <c r="B28" s="161" t="s">
        <v>135</v>
      </c>
      <c r="C28" s="65" t="s">
        <v>53</v>
      </c>
      <c r="D28" s="909" t="s">
        <v>136</v>
      </c>
      <c r="E28" s="909"/>
      <c r="F28" s="910"/>
      <c r="G28" s="911" t="s">
        <v>37</v>
      </c>
      <c r="H28" s="909"/>
      <c r="I28" s="912"/>
      <c r="J28" s="162">
        <v>1360</v>
      </c>
      <c r="K28" s="524">
        <v>0</v>
      </c>
      <c r="L28" s="115"/>
      <c r="M28" s="233"/>
      <c r="N28" s="438">
        <f>J28*M28</f>
        <v>0</v>
      </c>
      <c r="O28" s="150"/>
      <c r="P28" s="422">
        <f>M28+DM!M28</f>
        <v>0</v>
      </c>
      <c r="Q28" s="423">
        <f>N28+DM!N28</f>
        <v>0</v>
      </c>
      <c r="R28" s="310"/>
      <c r="S28" s="194">
        <f>M28</f>
        <v>0</v>
      </c>
      <c r="T28" s="195"/>
      <c r="U28" s="195"/>
      <c r="V28" s="196"/>
      <c r="W28" s="197"/>
      <c r="X28" s="198"/>
      <c r="Y28" s="199"/>
      <c r="Z28" s="196"/>
      <c r="AA28" s="196"/>
      <c r="AB28" s="196"/>
      <c r="AC28" s="202">
        <f>M28/2</f>
        <v>0</v>
      </c>
      <c r="AD28" s="201">
        <f>M28/3</f>
        <v>0</v>
      </c>
      <c r="AH28" s="589">
        <v>1360</v>
      </c>
      <c r="AI28" s="524">
        <v>0</v>
      </c>
      <c r="AJ28" s="115"/>
      <c r="AK28" s="233"/>
      <c r="AL28" s="591">
        <f>AH28*AK28</f>
        <v>0</v>
      </c>
      <c r="AM28" s="594" t="str">
        <f t="shared" si="1"/>
        <v>02.3.68.2</v>
      </c>
      <c r="AN28" s="595">
        <f t="shared" si="2"/>
        <v>0</v>
      </c>
      <c r="AO28" s="150"/>
      <c r="AP28" s="422">
        <f>AK28+DM!AK28</f>
        <v>0</v>
      </c>
      <c r="AQ28" s="423">
        <f>AL28+DM!AL28</f>
        <v>0</v>
      </c>
      <c r="AR28" s="310"/>
      <c r="AS28" s="194">
        <f>AK28</f>
        <v>0</v>
      </c>
      <c r="AT28" s="195"/>
      <c r="AU28" s="195"/>
      <c r="AV28" s="196"/>
      <c r="AW28" s="197"/>
      <c r="AX28" s="198"/>
      <c r="AY28" s="199"/>
      <c r="AZ28" s="196"/>
      <c r="BA28" s="196"/>
      <c r="BB28" s="196"/>
      <c r="BC28" s="202">
        <f>AK28/2</f>
        <v>0</v>
      </c>
      <c r="BD28" s="201">
        <f>AK28/3</f>
        <v>0</v>
      </c>
    </row>
    <row r="29" spans="2:56" s="1" customFormat="1" ht="30" hidden="1" customHeight="1" x14ac:dyDescent="0.45">
      <c r="B29" s="161"/>
      <c r="C29" s="462"/>
      <c r="D29" s="462"/>
      <c r="E29" s="462"/>
      <c r="F29" s="163"/>
      <c r="G29" s="164"/>
      <c r="H29" s="163"/>
      <c r="I29" s="165"/>
      <c r="J29" s="162"/>
      <c r="K29" s="74">
        <v>0</v>
      </c>
      <c r="L29" s="115"/>
      <c r="M29" s="233"/>
      <c r="N29" s="438"/>
      <c r="O29" s="150"/>
      <c r="P29" s="426"/>
      <c r="Q29" s="427"/>
      <c r="R29" s="310"/>
      <c r="S29" s="194"/>
      <c r="T29" s="195"/>
      <c r="U29" s="195"/>
      <c r="V29" s="196"/>
      <c r="W29" s="197"/>
      <c r="X29" s="198"/>
      <c r="Y29" s="199"/>
      <c r="Z29" s="196"/>
      <c r="AA29" s="196"/>
      <c r="AB29" s="196"/>
      <c r="AC29" s="202"/>
      <c r="AD29" s="201"/>
      <c r="AH29" s="589"/>
      <c r="AI29" s="74"/>
      <c r="AJ29" s="115"/>
      <c r="AK29" s="233"/>
      <c r="AL29" s="591"/>
      <c r="AM29" s="594">
        <f t="shared" si="1"/>
        <v>0</v>
      </c>
      <c r="AN29" s="595">
        <f t="shared" si="2"/>
        <v>0</v>
      </c>
      <c r="AO29" s="150"/>
      <c r="AP29" s="426"/>
      <c r="AQ29" s="427"/>
      <c r="AR29" s="310"/>
      <c r="AS29" s="194"/>
      <c r="AT29" s="195"/>
      <c r="AU29" s="195"/>
      <c r="AV29" s="196"/>
      <c r="AW29" s="197"/>
      <c r="AX29" s="198"/>
      <c r="AY29" s="199"/>
      <c r="AZ29" s="196"/>
      <c r="BA29" s="196"/>
      <c r="BB29" s="196"/>
      <c r="BC29" s="202"/>
      <c r="BD29" s="201"/>
    </row>
    <row r="30" spans="2:56" s="1" customFormat="1" ht="30" customHeight="1" x14ac:dyDescent="0.45">
      <c r="B30" s="161" t="s">
        <v>137</v>
      </c>
      <c r="C30" s="65" t="s">
        <v>53</v>
      </c>
      <c r="D30" s="909" t="s">
        <v>138</v>
      </c>
      <c r="E30" s="909"/>
      <c r="F30" s="910"/>
      <c r="G30" s="911" t="s">
        <v>38</v>
      </c>
      <c r="H30" s="909"/>
      <c r="I30" s="912"/>
      <c r="J30" s="162">
        <v>18140</v>
      </c>
      <c r="K30" s="74">
        <v>0</v>
      </c>
      <c r="L30" s="115"/>
      <c r="M30" s="233">
        <f>K30</f>
        <v>0</v>
      </c>
      <c r="N30" s="438">
        <f>J30*M30</f>
        <v>0</v>
      </c>
      <c r="O30" s="150"/>
      <c r="P30" s="422">
        <f>M30+DM!M30</f>
        <v>0</v>
      </c>
      <c r="Q30" s="423">
        <f>N30+DM!N30</f>
        <v>0</v>
      </c>
      <c r="R30" s="310"/>
      <c r="S30" s="194">
        <f>M30*3</f>
        <v>0</v>
      </c>
      <c r="T30" s="195"/>
      <c r="U30" s="195"/>
      <c r="V30" s="196"/>
      <c r="W30" s="197"/>
      <c r="X30" s="198"/>
      <c r="Y30" s="199"/>
      <c r="Z30" s="196"/>
      <c r="AA30" s="196"/>
      <c r="AB30" s="196"/>
      <c r="AC30" s="202">
        <f>S30</f>
        <v>0</v>
      </c>
      <c r="AD30" s="201">
        <f>S30/2</f>
        <v>0</v>
      </c>
      <c r="AH30" s="589">
        <v>18140</v>
      </c>
      <c r="AI30" s="74">
        <v>0</v>
      </c>
      <c r="AJ30" s="115"/>
      <c r="AK30" s="233">
        <f>AI30</f>
        <v>0</v>
      </c>
      <c r="AL30" s="591">
        <f>AH30*AK30</f>
        <v>0</v>
      </c>
      <c r="AM30" s="594" t="str">
        <f t="shared" si="1"/>
        <v>02.3.68.2</v>
      </c>
      <c r="AN30" s="595">
        <f t="shared" si="2"/>
        <v>0</v>
      </c>
      <c r="AO30" s="150"/>
      <c r="AP30" s="422">
        <f>AK30+DM!AK30</f>
        <v>0</v>
      </c>
      <c r="AQ30" s="423">
        <f>AL30+DM!AL30</f>
        <v>0</v>
      </c>
      <c r="AR30" s="310"/>
      <c r="AS30" s="194">
        <f>AK30*3</f>
        <v>0</v>
      </c>
      <c r="AT30" s="195"/>
      <c r="AU30" s="195"/>
      <c r="AV30" s="196"/>
      <c r="AW30" s="197"/>
      <c r="AX30" s="198"/>
      <c r="AY30" s="199"/>
      <c r="AZ30" s="196"/>
      <c r="BA30" s="196"/>
      <c r="BB30" s="196"/>
      <c r="BC30" s="202">
        <f>AS30</f>
        <v>0</v>
      </c>
      <c r="BD30" s="201">
        <f>AS30/2</f>
        <v>0</v>
      </c>
    </row>
    <row r="31" spans="2:56" s="1" customFormat="1" ht="30" hidden="1" customHeight="1" x14ac:dyDescent="0.45">
      <c r="B31" s="161"/>
      <c r="C31" s="462"/>
      <c r="D31" s="462"/>
      <c r="E31" s="462"/>
      <c r="F31" s="163"/>
      <c r="G31" s="164"/>
      <c r="H31" s="163"/>
      <c r="I31" s="165"/>
      <c r="J31" s="162"/>
      <c r="K31" s="74">
        <v>0</v>
      </c>
      <c r="L31" s="115"/>
      <c r="M31" s="233"/>
      <c r="N31" s="438"/>
      <c r="O31" s="150"/>
      <c r="P31" s="426"/>
      <c r="Q31" s="427"/>
      <c r="R31" s="310"/>
      <c r="S31" s="194"/>
      <c r="T31" s="195"/>
      <c r="U31" s="195"/>
      <c r="V31" s="196"/>
      <c r="W31" s="197"/>
      <c r="X31" s="198"/>
      <c r="Y31" s="199"/>
      <c r="Z31" s="196"/>
      <c r="AA31" s="196"/>
      <c r="AB31" s="196"/>
      <c r="AC31" s="202"/>
      <c r="AD31" s="201"/>
      <c r="AH31" s="589"/>
      <c r="AI31" s="74"/>
      <c r="AJ31" s="115"/>
      <c r="AK31" s="233"/>
      <c r="AL31" s="591"/>
      <c r="AM31" s="594">
        <f t="shared" si="1"/>
        <v>0</v>
      </c>
      <c r="AN31" s="595">
        <f t="shared" si="2"/>
        <v>0</v>
      </c>
      <c r="AO31" s="150"/>
      <c r="AP31" s="426"/>
      <c r="AQ31" s="427"/>
      <c r="AR31" s="310"/>
      <c r="AS31" s="194"/>
      <c r="AT31" s="195"/>
      <c r="AU31" s="195"/>
      <c r="AV31" s="196"/>
      <c r="AW31" s="197"/>
      <c r="AX31" s="198"/>
      <c r="AY31" s="199"/>
      <c r="AZ31" s="196"/>
      <c r="BA31" s="196"/>
      <c r="BB31" s="196"/>
      <c r="BC31" s="202"/>
      <c r="BD31" s="201"/>
    </row>
    <row r="32" spans="2:56" s="1" customFormat="1" ht="30" customHeight="1" x14ac:dyDescent="0.45">
      <c r="B32" s="161" t="s">
        <v>139</v>
      </c>
      <c r="C32" s="65" t="s">
        <v>53</v>
      </c>
      <c r="D32" s="909" t="s">
        <v>41</v>
      </c>
      <c r="E32" s="909"/>
      <c r="F32" s="910"/>
      <c r="G32" s="911" t="s">
        <v>55</v>
      </c>
      <c r="H32" s="909"/>
      <c r="I32" s="912"/>
      <c r="J32" s="162">
        <v>9546</v>
      </c>
      <c r="K32" s="74">
        <v>0</v>
      </c>
      <c r="L32" s="115"/>
      <c r="M32" s="233">
        <f>K32</f>
        <v>0</v>
      </c>
      <c r="N32" s="438">
        <f>J32*M32</f>
        <v>0</v>
      </c>
      <c r="O32" s="150"/>
      <c r="P32" s="422">
        <f>M32+DM!M32</f>
        <v>0</v>
      </c>
      <c r="Q32" s="423">
        <f>N32+DM!N32</f>
        <v>0</v>
      </c>
      <c r="R32" s="310"/>
      <c r="S32" s="194">
        <f>2*M32</f>
        <v>0</v>
      </c>
      <c r="T32" s="195"/>
      <c r="U32" s="195"/>
      <c r="V32" s="196"/>
      <c r="W32" s="197"/>
      <c r="X32" s="198"/>
      <c r="Y32" s="199"/>
      <c r="Z32" s="196"/>
      <c r="AA32" s="196"/>
      <c r="AB32" s="196"/>
      <c r="AC32" s="202">
        <f t="shared" ref="AC32" si="5">S32</f>
        <v>0</v>
      </c>
      <c r="AD32" s="201">
        <f>S32/2</f>
        <v>0</v>
      </c>
      <c r="AH32" s="589">
        <v>9546</v>
      </c>
      <c r="AI32" s="74">
        <v>0</v>
      </c>
      <c r="AJ32" s="115"/>
      <c r="AK32" s="233">
        <f>AI32</f>
        <v>0</v>
      </c>
      <c r="AL32" s="591">
        <f>AH32*AK32</f>
        <v>0</v>
      </c>
      <c r="AM32" s="594" t="str">
        <f t="shared" si="1"/>
        <v>02.3.68.2</v>
      </c>
      <c r="AN32" s="595">
        <f t="shared" si="2"/>
        <v>0</v>
      </c>
      <c r="AO32" s="150"/>
      <c r="AP32" s="422">
        <f>AK32+DM!AK32</f>
        <v>0</v>
      </c>
      <c r="AQ32" s="423">
        <f>AL32+DM!AL32</f>
        <v>0</v>
      </c>
      <c r="AR32" s="310"/>
      <c r="AS32" s="194">
        <f>2*AK32</f>
        <v>0</v>
      </c>
      <c r="AT32" s="195"/>
      <c r="AU32" s="195"/>
      <c r="AV32" s="196"/>
      <c r="AW32" s="197"/>
      <c r="AX32" s="198"/>
      <c r="AY32" s="199"/>
      <c r="AZ32" s="196"/>
      <c r="BA32" s="196"/>
      <c r="BB32" s="196"/>
      <c r="BC32" s="202">
        <f t="shared" ref="BC32" si="6">AS32</f>
        <v>0</v>
      </c>
      <c r="BD32" s="201">
        <f>AS32/2</f>
        <v>0</v>
      </c>
    </row>
    <row r="33" spans="2:56" s="1" customFormat="1" ht="30" hidden="1" customHeight="1" x14ac:dyDescent="0.45">
      <c r="B33" s="161"/>
      <c r="C33" s="462"/>
      <c r="D33" s="462"/>
      <c r="E33" s="462"/>
      <c r="F33" s="163"/>
      <c r="G33" s="164"/>
      <c r="H33" s="163"/>
      <c r="I33" s="165"/>
      <c r="J33" s="162"/>
      <c r="K33" s="74">
        <v>0</v>
      </c>
      <c r="L33" s="115"/>
      <c r="M33" s="233"/>
      <c r="N33" s="438"/>
      <c r="O33" s="150"/>
      <c r="P33" s="426"/>
      <c r="Q33" s="427"/>
      <c r="R33" s="310"/>
      <c r="S33" s="194"/>
      <c r="T33" s="195"/>
      <c r="U33" s="195"/>
      <c r="V33" s="196"/>
      <c r="W33" s="197"/>
      <c r="X33" s="198"/>
      <c r="Y33" s="199"/>
      <c r="Z33" s="196"/>
      <c r="AA33" s="196"/>
      <c r="AB33" s="196"/>
      <c r="AC33" s="202"/>
      <c r="AD33" s="201"/>
      <c r="AH33" s="589"/>
      <c r="AI33" s="74"/>
      <c r="AJ33" s="115"/>
      <c r="AK33" s="233"/>
      <c r="AL33" s="591"/>
      <c r="AM33" s="594">
        <f t="shared" si="1"/>
        <v>0</v>
      </c>
      <c r="AN33" s="595">
        <f t="shared" si="2"/>
        <v>0</v>
      </c>
      <c r="AO33" s="150"/>
      <c r="AP33" s="426"/>
      <c r="AQ33" s="427"/>
      <c r="AR33" s="310"/>
      <c r="AS33" s="194"/>
      <c r="AT33" s="195"/>
      <c r="AU33" s="195"/>
      <c r="AV33" s="196"/>
      <c r="AW33" s="197"/>
      <c r="AX33" s="198"/>
      <c r="AY33" s="199"/>
      <c r="AZ33" s="196"/>
      <c r="BA33" s="196"/>
      <c r="BB33" s="196"/>
      <c r="BC33" s="202"/>
      <c r="BD33" s="201"/>
    </row>
    <row r="34" spans="2:56" s="1" customFormat="1" ht="30" customHeight="1" x14ac:dyDescent="0.45">
      <c r="B34" s="161" t="s">
        <v>140</v>
      </c>
      <c r="C34" s="65" t="s">
        <v>53</v>
      </c>
      <c r="D34" s="909" t="s">
        <v>141</v>
      </c>
      <c r="E34" s="909"/>
      <c r="F34" s="910"/>
      <c r="G34" s="917" t="s">
        <v>42</v>
      </c>
      <c r="H34" s="918"/>
      <c r="I34" s="919"/>
      <c r="J34" s="162">
        <v>6047</v>
      </c>
      <c r="K34" s="74">
        <v>0</v>
      </c>
      <c r="L34" s="115"/>
      <c r="M34" s="233">
        <f>K34</f>
        <v>0</v>
      </c>
      <c r="N34" s="438">
        <f>J34*M34</f>
        <v>0</v>
      </c>
      <c r="O34" s="150"/>
      <c r="P34" s="422">
        <f>M34+DM!M34</f>
        <v>0</v>
      </c>
      <c r="Q34" s="423">
        <f>N34+DM!N34</f>
        <v>0</v>
      </c>
      <c r="R34" s="310"/>
      <c r="S34" s="194">
        <f>2*M34</f>
        <v>0</v>
      </c>
      <c r="T34" s="195"/>
      <c r="U34" s="195"/>
      <c r="V34" s="196"/>
      <c r="W34" s="197"/>
      <c r="X34" s="198"/>
      <c r="Y34" s="199"/>
      <c r="Z34" s="196"/>
      <c r="AA34" s="196"/>
      <c r="AB34" s="196"/>
      <c r="AC34" s="202">
        <f>S34/2</f>
        <v>0</v>
      </c>
      <c r="AD34" s="201">
        <f>S34/4</f>
        <v>0</v>
      </c>
      <c r="AH34" s="589">
        <v>6047</v>
      </c>
      <c r="AI34" s="74">
        <v>0</v>
      </c>
      <c r="AJ34" s="115"/>
      <c r="AK34" s="233">
        <f>AI34</f>
        <v>0</v>
      </c>
      <c r="AL34" s="591">
        <f>AH34*AK34</f>
        <v>0</v>
      </c>
      <c r="AM34" s="594" t="str">
        <f t="shared" si="1"/>
        <v>02.3.68.2</v>
      </c>
      <c r="AN34" s="595">
        <f t="shared" si="2"/>
        <v>0</v>
      </c>
      <c r="AO34" s="150"/>
      <c r="AP34" s="422">
        <f>AK34+DM!AK34</f>
        <v>0</v>
      </c>
      <c r="AQ34" s="423">
        <f>AL34+DM!AL34</f>
        <v>0</v>
      </c>
      <c r="AR34" s="310"/>
      <c r="AS34" s="194">
        <f>2*AK34</f>
        <v>0</v>
      </c>
      <c r="AT34" s="195"/>
      <c r="AU34" s="195"/>
      <c r="AV34" s="196"/>
      <c r="AW34" s="197"/>
      <c r="AX34" s="198"/>
      <c r="AY34" s="199"/>
      <c r="AZ34" s="196"/>
      <c r="BA34" s="196"/>
      <c r="BB34" s="196"/>
      <c r="BC34" s="202">
        <f>AS34/2</f>
        <v>0</v>
      </c>
      <c r="BD34" s="201">
        <f>AS34/4</f>
        <v>0</v>
      </c>
    </row>
    <row r="35" spans="2:56" s="1" customFormat="1" ht="30" hidden="1" customHeight="1" x14ac:dyDescent="0.45">
      <c r="B35" s="161"/>
      <c r="C35" s="462"/>
      <c r="D35" s="462"/>
      <c r="E35" s="462"/>
      <c r="F35" s="163"/>
      <c r="G35" s="164"/>
      <c r="H35" s="163"/>
      <c r="I35" s="165"/>
      <c r="J35" s="162"/>
      <c r="K35" s="74">
        <v>0</v>
      </c>
      <c r="L35" s="115"/>
      <c r="M35" s="233"/>
      <c r="N35" s="438">
        <f t="shared" ref="N35:N36" si="7">J35*M35</f>
        <v>0</v>
      </c>
      <c r="O35" s="150"/>
      <c r="P35" s="426"/>
      <c r="Q35" s="427"/>
      <c r="R35" s="310"/>
      <c r="S35" s="194"/>
      <c r="T35" s="195"/>
      <c r="U35" s="195"/>
      <c r="V35" s="196"/>
      <c r="W35" s="197"/>
      <c r="X35" s="198"/>
      <c r="Y35" s="199"/>
      <c r="Z35" s="196"/>
      <c r="AA35" s="196"/>
      <c r="AB35" s="196"/>
      <c r="AC35" s="202"/>
      <c r="AD35" s="201"/>
      <c r="AH35" s="589"/>
      <c r="AI35" s="74"/>
      <c r="AJ35" s="115"/>
      <c r="AK35" s="233"/>
      <c r="AL35" s="591">
        <f t="shared" ref="AL35:AL36" si="8">AH35*AK35</f>
        <v>0</v>
      </c>
      <c r="AM35" s="594">
        <f t="shared" si="1"/>
        <v>0</v>
      </c>
      <c r="AN35" s="595">
        <f t="shared" si="2"/>
        <v>0</v>
      </c>
      <c r="AO35" s="150"/>
      <c r="AP35" s="426"/>
      <c r="AQ35" s="427"/>
      <c r="AR35" s="310"/>
      <c r="AS35" s="194"/>
      <c r="AT35" s="195"/>
      <c r="AU35" s="195"/>
      <c r="AV35" s="196"/>
      <c r="AW35" s="197"/>
      <c r="AX35" s="198"/>
      <c r="AY35" s="199"/>
      <c r="AZ35" s="196"/>
      <c r="BA35" s="196"/>
      <c r="BB35" s="196"/>
      <c r="BC35" s="202"/>
      <c r="BD35" s="201"/>
    </row>
    <row r="36" spans="2:56" s="1" customFormat="1" ht="30" customHeight="1" x14ac:dyDescent="0.45">
      <c r="B36" s="161" t="s">
        <v>142</v>
      </c>
      <c r="C36" s="65" t="s">
        <v>53</v>
      </c>
      <c r="D36" s="909" t="s">
        <v>143</v>
      </c>
      <c r="E36" s="909"/>
      <c r="F36" s="910"/>
      <c r="G36" s="911" t="s">
        <v>144</v>
      </c>
      <c r="H36" s="909"/>
      <c r="I36" s="912"/>
      <c r="J36" s="162">
        <v>33491</v>
      </c>
      <c r="K36" s="74">
        <v>0</v>
      </c>
      <c r="L36" s="115"/>
      <c r="M36" s="233">
        <f>K36</f>
        <v>0</v>
      </c>
      <c r="N36" s="438">
        <f t="shared" si="7"/>
        <v>0</v>
      </c>
      <c r="O36" s="150"/>
      <c r="P36" s="422">
        <f>M36+DM!M36</f>
        <v>0</v>
      </c>
      <c r="Q36" s="423">
        <f>N36+DM!N36</f>
        <v>0</v>
      </c>
      <c r="R36" s="310"/>
      <c r="S36" s="194"/>
      <c r="T36" s="195"/>
      <c r="U36" s="203">
        <f>M36</f>
        <v>0</v>
      </c>
      <c r="V36" s="196"/>
      <c r="W36" s="197"/>
      <c r="X36" s="198"/>
      <c r="Y36" s="199">
        <f>IF($M36&lt;&gt;0,"X",0)</f>
        <v>0</v>
      </c>
      <c r="Z36" s="196">
        <f>IF($M36&lt;&gt;0,"XXX",0)</f>
        <v>0</v>
      </c>
      <c r="AA36" s="196">
        <f>IF($M36&lt;&gt;0,"XXX",0)</f>
        <v>0</v>
      </c>
      <c r="AB36" s="196">
        <f>IF($M36&lt;&gt;0,"XXX",0)</f>
        <v>0</v>
      </c>
      <c r="AC36" s="202"/>
      <c r="AD36" s="201"/>
      <c r="AH36" s="589">
        <v>33491</v>
      </c>
      <c r="AI36" s="74">
        <v>0</v>
      </c>
      <c r="AJ36" s="115"/>
      <c r="AK36" s="233">
        <f>AI36</f>
        <v>0</v>
      </c>
      <c r="AL36" s="591">
        <f t="shared" si="8"/>
        <v>0</v>
      </c>
      <c r="AM36" s="594" t="str">
        <f t="shared" si="1"/>
        <v>02.3.68.2</v>
      </c>
      <c r="AN36" s="595">
        <f t="shared" si="2"/>
        <v>0</v>
      </c>
      <c r="AO36" s="150"/>
      <c r="AP36" s="422">
        <f>AK36+DM!AK36</f>
        <v>0</v>
      </c>
      <c r="AQ36" s="423">
        <f>AL36+DM!AL36</f>
        <v>0</v>
      </c>
      <c r="AR36" s="310"/>
      <c r="AS36" s="194"/>
      <c r="AT36" s="195"/>
      <c r="AU36" s="203">
        <f>AK36</f>
        <v>0</v>
      </c>
      <c r="AV36" s="196"/>
      <c r="AW36" s="197"/>
      <c r="AX36" s="198"/>
      <c r="AY36" s="199">
        <f>IF($M36&lt;&gt;0,"X",0)</f>
        <v>0</v>
      </c>
      <c r="AZ36" s="196">
        <f>IF($M36&lt;&gt;0,"XXX",0)</f>
        <v>0</v>
      </c>
      <c r="BA36" s="196">
        <f>IF($M36&lt;&gt;0,"XXX",0)</f>
        <v>0</v>
      </c>
      <c r="BB36" s="196">
        <f>IF($M36&lt;&gt;0,"XXX",0)</f>
        <v>0</v>
      </c>
      <c r="BC36" s="202"/>
      <c r="BD36" s="201"/>
    </row>
    <row r="37" spans="2:56" s="1" customFormat="1" ht="30" hidden="1" customHeight="1" x14ac:dyDescent="0.45">
      <c r="B37" s="161"/>
      <c r="C37" s="462"/>
      <c r="D37" s="462"/>
      <c r="E37" s="462"/>
      <c r="F37" s="166"/>
      <c r="G37" s="164"/>
      <c r="H37" s="163"/>
      <c r="I37" s="167"/>
      <c r="J37" s="162"/>
      <c r="K37" s="74">
        <v>0</v>
      </c>
      <c r="L37" s="115"/>
      <c r="M37" s="233"/>
      <c r="N37" s="438"/>
      <c r="O37" s="150"/>
      <c r="P37" s="426"/>
      <c r="Q37" s="427"/>
      <c r="R37" s="310"/>
      <c r="S37" s="194"/>
      <c r="T37" s="195"/>
      <c r="U37" s="195"/>
      <c r="V37" s="196"/>
      <c r="W37" s="197"/>
      <c r="X37" s="198"/>
      <c r="Y37" s="199"/>
      <c r="Z37" s="196"/>
      <c r="AA37" s="196"/>
      <c r="AB37" s="196"/>
      <c r="AC37" s="202"/>
      <c r="AD37" s="201"/>
      <c r="AH37" s="589"/>
      <c r="AI37" s="74"/>
      <c r="AJ37" s="115"/>
      <c r="AK37" s="233"/>
      <c r="AL37" s="591"/>
      <c r="AM37" s="594">
        <f t="shared" si="1"/>
        <v>0</v>
      </c>
      <c r="AN37" s="595">
        <f t="shared" si="2"/>
        <v>0</v>
      </c>
      <c r="AO37" s="150"/>
      <c r="AP37" s="426"/>
      <c r="AQ37" s="427"/>
      <c r="AR37" s="310"/>
      <c r="AS37" s="194"/>
      <c r="AT37" s="195"/>
      <c r="AU37" s="195"/>
      <c r="AV37" s="196"/>
      <c r="AW37" s="197"/>
      <c r="AX37" s="198"/>
      <c r="AY37" s="199"/>
      <c r="AZ37" s="196"/>
      <c r="BA37" s="196"/>
      <c r="BB37" s="196"/>
      <c r="BC37" s="202"/>
      <c r="BD37" s="201"/>
    </row>
    <row r="38" spans="2:56" s="1" customFormat="1" ht="30" customHeight="1" x14ac:dyDescent="0.45">
      <c r="B38" s="161" t="s">
        <v>145</v>
      </c>
      <c r="C38" s="62" t="s">
        <v>43</v>
      </c>
      <c r="D38" s="909" t="s">
        <v>146</v>
      </c>
      <c r="E38" s="909"/>
      <c r="F38" s="910"/>
      <c r="G38" s="911" t="s">
        <v>100</v>
      </c>
      <c r="H38" s="909"/>
      <c r="I38" s="912"/>
      <c r="J38" s="162">
        <v>14316</v>
      </c>
      <c r="K38" s="74">
        <v>0</v>
      </c>
      <c r="L38" s="115"/>
      <c r="M38" s="233">
        <f>K38</f>
        <v>0</v>
      </c>
      <c r="N38" s="438">
        <f>J38*M38</f>
        <v>0</v>
      </c>
      <c r="O38" s="150"/>
      <c r="P38" s="422">
        <f>M38+DM!M38</f>
        <v>0</v>
      </c>
      <c r="Q38" s="423">
        <f>N38+DM!N38</f>
        <v>0</v>
      </c>
      <c r="R38" s="310"/>
      <c r="S38" s="194">
        <f>M38</f>
        <v>0</v>
      </c>
      <c r="T38" s="195"/>
      <c r="U38" s="195"/>
      <c r="V38" s="196"/>
      <c r="W38" s="197"/>
      <c r="X38" s="198"/>
      <c r="Y38" s="199"/>
      <c r="Z38" s="196"/>
      <c r="AA38" s="196"/>
      <c r="AB38" s="196"/>
      <c r="AC38" s="202">
        <f t="shared" ref="AC38" si="9">S38</f>
        <v>0</v>
      </c>
      <c r="AD38" s="201">
        <f>S38</f>
        <v>0</v>
      </c>
      <c r="AH38" s="589">
        <v>14316</v>
      </c>
      <c r="AI38" s="74">
        <v>0</v>
      </c>
      <c r="AJ38" s="115"/>
      <c r="AK38" s="233">
        <f>AI38</f>
        <v>0</v>
      </c>
      <c r="AL38" s="591">
        <f>AH38*AK38</f>
        <v>0</v>
      </c>
      <c r="AM38" s="594" t="str">
        <f t="shared" si="1"/>
        <v>02.3.68.5</v>
      </c>
      <c r="AN38" s="595">
        <f t="shared" si="2"/>
        <v>0</v>
      </c>
      <c r="AO38" s="150"/>
      <c r="AP38" s="422">
        <f>AK38+DM!AK38</f>
        <v>0</v>
      </c>
      <c r="AQ38" s="423">
        <f>AL38+DM!AL38</f>
        <v>0</v>
      </c>
      <c r="AR38" s="310"/>
      <c r="AS38" s="194">
        <f>AK38</f>
        <v>0</v>
      </c>
      <c r="AT38" s="195"/>
      <c r="AU38" s="195"/>
      <c r="AV38" s="196"/>
      <c r="AW38" s="197"/>
      <c r="AX38" s="198"/>
      <c r="AY38" s="199"/>
      <c r="AZ38" s="196"/>
      <c r="BA38" s="196"/>
      <c r="BB38" s="196"/>
      <c r="BC38" s="202">
        <f t="shared" ref="BC38" si="10">AS38</f>
        <v>0</v>
      </c>
      <c r="BD38" s="201">
        <f>AS38</f>
        <v>0</v>
      </c>
    </row>
    <row r="39" spans="2:56" s="1" customFormat="1" ht="30" hidden="1" customHeight="1" x14ac:dyDescent="0.45">
      <c r="B39" s="161"/>
      <c r="C39" s="462"/>
      <c r="D39" s="462"/>
      <c r="E39" s="462"/>
      <c r="F39" s="166"/>
      <c r="G39" s="164"/>
      <c r="H39" s="163"/>
      <c r="I39" s="167"/>
      <c r="J39" s="162"/>
      <c r="K39" s="74">
        <v>0</v>
      </c>
      <c r="L39" s="115"/>
      <c r="M39" s="233"/>
      <c r="N39" s="438"/>
      <c r="O39" s="150"/>
      <c r="P39" s="426"/>
      <c r="Q39" s="427"/>
      <c r="R39" s="310"/>
      <c r="S39" s="194"/>
      <c r="T39" s="202"/>
      <c r="U39" s="202"/>
      <c r="V39" s="196"/>
      <c r="W39" s="197"/>
      <c r="X39" s="198"/>
      <c r="Y39" s="199"/>
      <c r="Z39" s="196"/>
      <c r="AA39" s="196"/>
      <c r="AB39" s="196"/>
      <c r="AC39" s="202"/>
      <c r="AD39" s="201"/>
      <c r="AH39" s="589"/>
      <c r="AI39" s="74"/>
      <c r="AJ39" s="115"/>
      <c r="AK39" s="233"/>
      <c r="AL39" s="591"/>
      <c r="AM39" s="594">
        <f t="shared" si="1"/>
        <v>0</v>
      </c>
      <c r="AN39" s="595">
        <f t="shared" si="2"/>
        <v>0</v>
      </c>
      <c r="AO39" s="150"/>
      <c r="AP39" s="426"/>
      <c r="AQ39" s="427"/>
      <c r="AR39" s="310"/>
      <c r="AS39" s="194"/>
      <c r="AT39" s="202"/>
      <c r="AU39" s="202"/>
      <c r="AV39" s="196"/>
      <c r="AW39" s="197"/>
      <c r="AX39" s="198"/>
      <c r="AY39" s="199"/>
      <c r="AZ39" s="196"/>
      <c r="BA39" s="196"/>
      <c r="BB39" s="196"/>
      <c r="BC39" s="202"/>
      <c r="BD39" s="201"/>
    </row>
    <row r="40" spans="2:56" s="1" customFormat="1" ht="30" customHeight="1" x14ac:dyDescent="0.45">
      <c r="B40" s="161" t="s">
        <v>147</v>
      </c>
      <c r="C40" s="62" t="s">
        <v>43</v>
      </c>
      <c r="D40" s="878" t="s">
        <v>60</v>
      </c>
      <c r="E40" s="879"/>
      <c r="F40" s="880"/>
      <c r="G40" s="911" t="s">
        <v>44</v>
      </c>
      <c r="H40" s="909"/>
      <c r="I40" s="912"/>
      <c r="J40" s="162">
        <v>128000</v>
      </c>
      <c r="K40" s="74">
        <v>0</v>
      </c>
      <c r="L40" s="115"/>
      <c r="M40" s="233">
        <f>J40*K40</f>
        <v>0</v>
      </c>
      <c r="N40" s="438">
        <f>J40*K40</f>
        <v>0</v>
      </c>
      <c r="O40" s="150"/>
      <c r="P40" s="422">
        <f>K40+DM!K40</f>
        <v>0</v>
      </c>
      <c r="Q40" s="423">
        <f>N40+DM!N40</f>
        <v>0</v>
      </c>
      <c r="R40" s="310"/>
      <c r="S40" s="194"/>
      <c r="T40" s="195"/>
      <c r="U40" s="195"/>
      <c r="V40" s="195">
        <f>K40</f>
        <v>0</v>
      </c>
      <c r="W40" s="197"/>
      <c r="X40" s="198"/>
      <c r="Y40" s="199">
        <f>IF($M40&lt;&gt;0,"X",0)</f>
        <v>0</v>
      </c>
      <c r="Z40" s="196">
        <f>IF($M40&lt;&gt;0,"XXX",0)</f>
        <v>0</v>
      </c>
      <c r="AA40" s="196">
        <f>IF($M40&lt;&gt;0,"XXX",0)</f>
        <v>0</v>
      </c>
      <c r="AB40" s="196">
        <f>IF($M40&lt;&gt;0,"XXX",0)</f>
        <v>0</v>
      </c>
      <c r="AC40" s="202"/>
      <c r="AD40" s="201"/>
      <c r="AH40" s="589">
        <v>128000</v>
      </c>
      <c r="AI40" s="74">
        <v>0</v>
      </c>
      <c r="AJ40" s="115"/>
      <c r="AK40" s="233">
        <f>AH40*AI40</f>
        <v>0</v>
      </c>
      <c r="AL40" s="591">
        <f>AH40*AI40</f>
        <v>0</v>
      </c>
      <c r="AM40" s="594" t="str">
        <f t="shared" si="1"/>
        <v>02.3.68.5</v>
      </c>
      <c r="AN40" s="595">
        <f t="shared" si="2"/>
        <v>0</v>
      </c>
      <c r="AO40" s="150"/>
      <c r="AP40" s="422">
        <f>AI40+DM!AI40</f>
        <v>0</v>
      </c>
      <c r="AQ40" s="423">
        <f>AL40+DM!AL40</f>
        <v>0</v>
      </c>
      <c r="AR40" s="310"/>
      <c r="AS40" s="194"/>
      <c r="AT40" s="195"/>
      <c r="AU40" s="195"/>
      <c r="AV40" s="195">
        <f>AI40</f>
        <v>0</v>
      </c>
      <c r="AW40" s="197"/>
      <c r="AX40" s="198"/>
      <c r="AY40" s="199">
        <f>IF($M40&lt;&gt;0,"X",0)</f>
        <v>0</v>
      </c>
      <c r="AZ40" s="196">
        <f>IF($M40&lt;&gt;0,"XXX",0)</f>
        <v>0</v>
      </c>
      <c r="BA40" s="196">
        <f>IF($M40&lt;&gt;0,"XXX",0)</f>
        <v>0</v>
      </c>
      <c r="BB40" s="196">
        <f>IF($M40&lt;&gt;0,"XXX",0)</f>
        <v>0</v>
      </c>
      <c r="BC40" s="202"/>
      <c r="BD40" s="201"/>
    </row>
    <row r="41" spans="2:56" s="1" customFormat="1" ht="30" hidden="1" customHeight="1" x14ac:dyDescent="0.45">
      <c r="B41" s="161"/>
      <c r="C41" s="62"/>
      <c r="D41" s="432"/>
      <c r="E41" s="432"/>
      <c r="F41" s="432"/>
      <c r="G41" s="461"/>
      <c r="H41" s="462"/>
      <c r="I41" s="463"/>
      <c r="J41" s="162"/>
      <c r="K41" s="74">
        <v>0</v>
      </c>
      <c r="L41" s="115"/>
      <c r="M41" s="233"/>
      <c r="N41" s="438"/>
      <c r="O41" s="150"/>
      <c r="P41" s="422"/>
      <c r="Q41" s="423"/>
      <c r="R41" s="310"/>
      <c r="S41" s="194"/>
      <c r="T41" s="195"/>
      <c r="U41" s="195"/>
      <c r="V41" s="195"/>
      <c r="W41" s="197"/>
      <c r="X41" s="198"/>
      <c r="Y41" s="199"/>
      <c r="Z41" s="196"/>
      <c r="AA41" s="196"/>
      <c r="AB41" s="196"/>
      <c r="AC41" s="200"/>
      <c r="AD41" s="201"/>
      <c r="AH41" s="589"/>
      <c r="AI41" s="74"/>
      <c r="AJ41" s="115"/>
      <c r="AK41" s="233"/>
      <c r="AL41" s="591"/>
      <c r="AM41" s="594">
        <f t="shared" si="1"/>
        <v>0</v>
      </c>
      <c r="AN41" s="595">
        <f t="shared" si="2"/>
        <v>0</v>
      </c>
      <c r="AO41" s="150"/>
      <c r="AP41" s="422"/>
      <c r="AQ41" s="423"/>
      <c r="AR41" s="310"/>
      <c r="AS41" s="194"/>
      <c r="AT41" s="195"/>
      <c r="AU41" s="195"/>
      <c r="AV41" s="195"/>
      <c r="AW41" s="197"/>
      <c r="AX41" s="198"/>
      <c r="AY41" s="199"/>
      <c r="AZ41" s="196"/>
      <c r="BA41" s="196"/>
      <c r="BB41" s="196"/>
      <c r="BC41" s="200"/>
      <c r="BD41" s="201"/>
    </row>
    <row r="42" spans="2:56" s="1" customFormat="1" ht="30" customHeight="1" x14ac:dyDescent="0.45">
      <c r="B42" s="447" t="s">
        <v>147</v>
      </c>
      <c r="C42" s="62" t="s">
        <v>43</v>
      </c>
      <c r="D42" s="878" t="s">
        <v>61</v>
      </c>
      <c r="E42" s="879"/>
      <c r="F42" s="880"/>
      <c r="G42" s="911" t="s">
        <v>44</v>
      </c>
      <c r="H42" s="909"/>
      <c r="I42" s="912"/>
      <c r="J42" s="162">
        <v>96000</v>
      </c>
      <c r="K42" s="74">
        <v>0</v>
      </c>
      <c r="L42" s="115"/>
      <c r="M42" s="233">
        <f>J42*K42</f>
        <v>0</v>
      </c>
      <c r="N42" s="438">
        <f>J42*K42</f>
        <v>0</v>
      </c>
      <c r="O42" s="150"/>
      <c r="P42" s="422">
        <f>K42+DM!K42</f>
        <v>0</v>
      </c>
      <c r="Q42" s="423">
        <f>N42+DM!N42</f>
        <v>0</v>
      </c>
      <c r="R42" s="310"/>
      <c r="S42" s="194"/>
      <c r="T42" s="195"/>
      <c r="U42" s="195"/>
      <c r="V42" s="195">
        <f>K42*0.75</f>
        <v>0</v>
      </c>
      <c r="W42" s="197"/>
      <c r="X42" s="198"/>
      <c r="Y42" s="199">
        <f>IF($M42&lt;&gt;0,"X",0)</f>
        <v>0</v>
      </c>
      <c r="Z42" s="196">
        <f>IF($M42&lt;&gt;0,"XXX",0)</f>
        <v>0</v>
      </c>
      <c r="AA42" s="196">
        <f>IF($M42&lt;&gt;0,"XXX",0)</f>
        <v>0</v>
      </c>
      <c r="AB42" s="196">
        <f>IF($M42&lt;&gt;0,"XXX",0)</f>
        <v>0</v>
      </c>
      <c r="AC42" s="202"/>
      <c r="AD42" s="201"/>
      <c r="AH42" s="589">
        <v>96000</v>
      </c>
      <c r="AI42" s="74">
        <v>0</v>
      </c>
      <c r="AJ42" s="115"/>
      <c r="AK42" s="233">
        <f>AH42*AI42</f>
        <v>0</v>
      </c>
      <c r="AL42" s="591">
        <f>AH42*AI42</f>
        <v>0</v>
      </c>
      <c r="AM42" s="594" t="str">
        <f t="shared" si="1"/>
        <v>02.3.68.5</v>
      </c>
      <c r="AN42" s="595">
        <f t="shared" si="2"/>
        <v>0</v>
      </c>
      <c r="AO42" s="150"/>
      <c r="AP42" s="422">
        <f>AI42+DM!AI42</f>
        <v>0</v>
      </c>
      <c r="AQ42" s="423">
        <f>AL42+DM!AL42</f>
        <v>0</v>
      </c>
      <c r="AR42" s="310"/>
      <c r="AS42" s="194"/>
      <c r="AT42" s="195"/>
      <c r="AU42" s="195"/>
      <c r="AV42" s="195">
        <f>AI42*0.75</f>
        <v>0</v>
      </c>
      <c r="AW42" s="197"/>
      <c r="AX42" s="198"/>
      <c r="AY42" s="199">
        <f>IF($M42&lt;&gt;0,"X",0)</f>
        <v>0</v>
      </c>
      <c r="AZ42" s="196">
        <f>IF($M42&lt;&gt;0,"XXX",0)</f>
        <v>0</v>
      </c>
      <c r="BA42" s="196">
        <f>IF($M42&lt;&gt;0,"XXX",0)</f>
        <v>0</v>
      </c>
      <c r="BB42" s="196">
        <f>IF($M42&lt;&gt;0,"XXX",0)</f>
        <v>0</v>
      </c>
      <c r="BC42" s="202"/>
      <c r="BD42" s="201"/>
    </row>
    <row r="43" spans="2:56" s="1" customFormat="1" ht="30" hidden="1" customHeight="1" x14ac:dyDescent="0.45">
      <c r="B43" s="447"/>
      <c r="C43" s="62"/>
      <c r="D43" s="432"/>
      <c r="E43" s="432"/>
      <c r="F43" s="432"/>
      <c r="G43" s="461"/>
      <c r="H43" s="462"/>
      <c r="I43" s="463"/>
      <c r="J43" s="162"/>
      <c r="K43" s="74">
        <v>0</v>
      </c>
      <c r="L43" s="115"/>
      <c r="M43" s="233"/>
      <c r="N43" s="438"/>
      <c r="O43" s="150"/>
      <c r="P43" s="422"/>
      <c r="Q43" s="423"/>
      <c r="R43" s="310"/>
      <c r="S43" s="194"/>
      <c r="T43" s="195"/>
      <c r="U43" s="195"/>
      <c r="V43" s="195"/>
      <c r="W43" s="197"/>
      <c r="X43" s="198"/>
      <c r="Y43" s="199"/>
      <c r="Z43" s="196"/>
      <c r="AA43" s="196"/>
      <c r="AB43" s="196"/>
      <c r="AC43" s="200"/>
      <c r="AD43" s="201"/>
      <c r="AH43" s="589"/>
      <c r="AI43" s="74"/>
      <c r="AJ43" s="115"/>
      <c r="AK43" s="233"/>
      <c r="AL43" s="591"/>
      <c r="AM43" s="594">
        <f t="shared" si="1"/>
        <v>0</v>
      </c>
      <c r="AN43" s="595">
        <f t="shared" si="2"/>
        <v>0</v>
      </c>
      <c r="AO43" s="150"/>
      <c r="AP43" s="422"/>
      <c r="AQ43" s="423"/>
      <c r="AR43" s="310"/>
      <c r="AS43" s="194"/>
      <c r="AT43" s="195"/>
      <c r="AU43" s="195"/>
      <c r="AV43" s="195"/>
      <c r="AW43" s="197"/>
      <c r="AX43" s="198"/>
      <c r="AY43" s="199"/>
      <c r="AZ43" s="196"/>
      <c r="BA43" s="196"/>
      <c r="BB43" s="196"/>
      <c r="BC43" s="200"/>
      <c r="BD43" s="201"/>
    </row>
    <row r="44" spans="2:56" s="1" customFormat="1" ht="30" customHeight="1" x14ac:dyDescent="0.45">
      <c r="B44" s="447" t="s">
        <v>147</v>
      </c>
      <c r="C44" s="62" t="s">
        <v>43</v>
      </c>
      <c r="D44" s="878" t="s">
        <v>62</v>
      </c>
      <c r="E44" s="879"/>
      <c r="F44" s="880"/>
      <c r="G44" s="911" t="s">
        <v>44</v>
      </c>
      <c r="H44" s="909"/>
      <c r="I44" s="912"/>
      <c r="J44" s="162">
        <v>64000</v>
      </c>
      <c r="K44" s="74">
        <v>0</v>
      </c>
      <c r="L44" s="115"/>
      <c r="M44" s="233">
        <f>J44*K44</f>
        <v>0</v>
      </c>
      <c r="N44" s="438">
        <f>J44*K44</f>
        <v>0</v>
      </c>
      <c r="O44" s="150"/>
      <c r="P44" s="422">
        <f>K44+DM!K44</f>
        <v>0</v>
      </c>
      <c r="Q44" s="423">
        <f>N44+DM!N44</f>
        <v>0</v>
      </c>
      <c r="R44" s="310"/>
      <c r="S44" s="194"/>
      <c r="T44" s="195"/>
      <c r="U44" s="195"/>
      <c r="V44" s="195">
        <f>K44*0.5</f>
        <v>0</v>
      </c>
      <c r="W44" s="197"/>
      <c r="X44" s="198"/>
      <c r="Y44" s="199">
        <f>IF($M44&lt;&gt;0,"X",0)</f>
        <v>0</v>
      </c>
      <c r="Z44" s="196">
        <f>IF($M44&lt;&gt;0,"XXX",0)</f>
        <v>0</v>
      </c>
      <c r="AA44" s="196">
        <f>IF($M44&lt;&gt;0,"XXX",0)</f>
        <v>0</v>
      </c>
      <c r="AB44" s="196">
        <f>IF($M44&lt;&gt;0,"XXX",0)</f>
        <v>0</v>
      </c>
      <c r="AC44" s="202"/>
      <c r="AD44" s="201"/>
      <c r="AH44" s="589">
        <v>64000</v>
      </c>
      <c r="AI44" s="74">
        <v>0</v>
      </c>
      <c r="AJ44" s="115"/>
      <c r="AK44" s="233">
        <f>AH44*AI44</f>
        <v>0</v>
      </c>
      <c r="AL44" s="591">
        <f>AH44*AI44</f>
        <v>0</v>
      </c>
      <c r="AM44" s="594" t="str">
        <f t="shared" si="1"/>
        <v>02.3.68.5</v>
      </c>
      <c r="AN44" s="595">
        <f t="shared" si="2"/>
        <v>0</v>
      </c>
      <c r="AO44" s="150"/>
      <c r="AP44" s="422">
        <f>AI44+DM!AI44</f>
        <v>0</v>
      </c>
      <c r="AQ44" s="423">
        <f>AL44+DM!AL44</f>
        <v>0</v>
      </c>
      <c r="AR44" s="310"/>
      <c r="AS44" s="194"/>
      <c r="AT44" s="195"/>
      <c r="AU44" s="195"/>
      <c r="AV44" s="195">
        <f>AI44*0.5</f>
        <v>0</v>
      </c>
      <c r="AW44" s="197"/>
      <c r="AX44" s="198"/>
      <c r="AY44" s="199">
        <f>IF($M44&lt;&gt;0,"X",0)</f>
        <v>0</v>
      </c>
      <c r="AZ44" s="196">
        <f>IF($M44&lt;&gt;0,"XXX",0)</f>
        <v>0</v>
      </c>
      <c r="BA44" s="196">
        <f>IF($M44&lt;&gt;0,"XXX",0)</f>
        <v>0</v>
      </c>
      <c r="BB44" s="196">
        <f>IF($M44&lt;&gt;0,"XXX",0)</f>
        <v>0</v>
      </c>
      <c r="BC44" s="202"/>
      <c r="BD44" s="201"/>
    </row>
    <row r="45" spans="2:56" s="1" customFormat="1" ht="30" hidden="1" customHeight="1" x14ac:dyDescent="0.45">
      <c r="B45" s="447"/>
      <c r="C45" s="62"/>
      <c r="D45" s="432"/>
      <c r="E45" s="432"/>
      <c r="F45" s="432"/>
      <c r="G45" s="461"/>
      <c r="H45" s="462"/>
      <c r="I45" s="463"/>
      <c r="J45" s="162"/>
      <c r="K45" s="74">
        <v>0</v>
      </c>
      <c r="L45" s="115"/>
      <c r="M45" s="233"/>
      <c r="N45" s="438"/>
      <c r="O45" s="150"/>
      <c r="P45" s="422"/>
      <c r="Q45" s="423"/>
      <c r="R45" s="310"/>
      <c r="S45" s="194"/>
      <c r="T45" s="195"/>
      <c r="U45" s="195"/>
      <c r="V45" s="195"/>
      <c r="W45" s="197"/>
      <c r="X45" s="198"/>
      <c r="Y45" s="199"/>
      <c r="Z45" s="196"/>
      <c r="AA45" s="196"/>
      <c r="AB45" s="196"/>
      <c r="AC45" s="200"/>
      <c r="AD45" s="201"/>
      <c r="AH45" s="589"/>
      <c r="AI45" s="74"/>
      <c r="AJ45" s="115"/>
      <c r="AK45" s="233"/>
      <c r="AL45" s="591"/>
      <c r="AM45" s="594">
        <f t="shared" si="1"/>
        <v>0</v>
      </c>
      <c r="AN45" s="595">
        <f t="shared" si="2"/>
        <v>0</v>
      </c>
      <c r="AO45" s="150"/>
      <c r="AP45" s="422"/>
      <c r="AQ45" s="423"/>
      <c r="AR45" s="310"/>
      <c r="AS45" s="194"/>
      <c r="AT45" s="195"/>
      <c r="AU45" s="195"/>
      <c r="AV45" s="195"/>
      <c r="AW45" s="197"/>
      <c r="AX45" s="198"/>
      <c r="AY45" s="199"/>
      <c r="AZ45" s="196"/>
      <c r="BA45" s="196"/>
      <c r="BB45" s="196"/>
      <c r="BC45" s="200"/>
      <c r="BD45" s="201"/>
    </row>
    <row r="46" spans="2:56" s="1" customFormat="1" ht="30" customHeight="1" x14ac:dyDescent="0.45">
      <c r="B46" s="447" t="s">
        <v>147</v>
      </c>
      <c r="C46" s="62" t="s">
        <v>43</v>
      </c>
      <c r="D46" s="878" t="s">
        <v>63</v>
      </c>
      <c r="E46" s="879"/>
      <c r="F46" s="880"/>
      <c r="G46" s="911" t="s">
        <v>44</v>
      </c>
      <c r="H46" s="909"/>
      <c r="I46" s="912"/>
      <c r="J46" s="162">
        <v>32000</v>
      </c>
      <c r="K46" s="74">
        <v>0</v>
      </c>
      <c r="L46" s="115"/>
      <c r="M46" s="233">
        <f>J46*K46</f>
        <v>0</v>
      </c>
      <c r="N46" s="438">
        <f>J46*K46</f>
        <v>0</v>
      </c>
      <c r="O46" s="150"/>
      <c r="P46" s="422">
        <f>K46+DM!K46</f>
        <v>0</v>
      </c>
      <c r="Q46" s="423">
        <f>N46+DM!N46</f>
        <v>0</v>
      </c>
      <c r="R46" s="310"/>
      <c r="S46" s="194"/>
      <c r="T46" s="195"/>
      <c r="U46" s="195"/>
      <c r="V46" s="195">
        <f>K46*0.25</f>
        <v>0</v>
      </c>
      <c r="W46" s="197"/>
      <c r="X46" s="198"/>
      <c r="Y46" s="199">
        <f>IF($M46&lt;&gt;0,"X",0)</f>
        <v>0</v>
      </c>
      <c r="Z46" s="196">
        <f>IF($M46&lt;&gt;0,"XXX",0)</f>
        <v>0</v>
      </c>
      <c r="AA46" s="196">
        <f>IF($M46&lt;&gt;0,"XXX",0)</f>
        <v>0</v>
      </c>
      <c r="AB46" s="196">
        <f>IF($M46&lt;&gt;0,"XXX",0)</f>
        <v>0</v>
      </c>
      <c r="AC46" s="202"/>
      <c r="AD46" s="201"/>
      <c r="AH46" s="589">
        <v>32000</v>
      </c>
      <c r="AI46" s="74">
        <v>0</v>
      </c>
      <c r="AJ46" s="115"/>
      <c r="AK46" s="233">
        <f>AH46*AI46</f>
        <v>0</v>
      </c>
      <c r="AL46" s="591">
        <f>AH46*AI46</f>
        <v>0</v>
      </c>
      <c r="AM46" s="594" t="str">
        <f t="shared" si="1"/>
        <v>02.3.68.5</v>
      </c>
      <c r="AN46" s="595">
        <f t="shared" si="2"/>
        <v>0</v>
      </c>
      <c r="AO46" s="150"/>
      <c r="AP46" s="422">
        <f>AI46+DM!AI46</f>
        <v>0</v>
      </c>
      <c r="AQ46" s="423">
        <f>AL46+DM!AL46</f>
        <v>0</v>
      </c>
      <c r="AR46" s="310"/>
      <c r="AS46" s="194"/>
      <c r="AT46" s="195"/>
      <c r="AU46" s="195"/>
      <c r="AV46" s="195">
        <f>AI46*0.25</f>
        <v>0</v>
      </c>
      <c r="AW46" s="197"/>
      <c r="AX46" s="198"/>
      <c r="AY46" s="199">
        <f>IF($M46&lt;&gt;0,"X",0)</f>
        <v>0</v>
      </c>
      <c r="AZ46" s="196">
        <f>IF($M46&lt;&gt;0,"XXX",0)</f>
        <v>0</v>
      </c>
      <c r="BA46" s="196">
        <f>IF($M46&lt;&gt;0,"XXX",0)</f>
        <v>0</v>
      </c>
      <c r="BB46" s="196">
        <f>IF($M46&lt;&gt;0,"XXX",0)</f>
        <v>0</v>
      </c>
      <c r="BC46" s="202"/>
      <c r="BD46" s="201"/>
    </row>
    <row r="47" spans="2:56" s="1" customFormat="1" ht="30" hidden="1" customHeight="1" x14ac:dyDescent="0.45">
      <c r="B47" s="161"/>
      <c r="C47" s="462"/>
      <c r="D47" s="462"/>
      <c r="E47" s="462"/>
      <c r="F47" s="166"/>
      <c r="G47" s="164"/>
      <c r="H47" s="163"/>
      <c r="I47" s="167"/>
      <c r="J47" s="162"/>
      <c r="K47" s="74">
        <v>0</v>
      </c>
      <c r="L47" s="115"/>
      <c r="M47" s="233"/>
      <c r="N47" s="438"/>
      <c r="O47" s="150"/>
      <c r="P47" s="426"/>
      <c r="Q47" s="427"/>
      <c r="R47" s="310"/>
      <c r="S47" s="194"/>
      <c r="T47" s="202"/>
      <c r="U47" s="202"/>
      <c r="V47" s="196"/>
      <c r="W47" s="197"/>
      <c r="X47" s="198"/>
      <c r="Y47" s="199"/>
      <c r="Z47" s="196"/>
      <c r="AA47" s="196"/>
      <c r="AB47" s="196"/>
      <c r="AC47" s="200"/>
      <c r="AD47" s="201"/>
      <c r="AH47" s="589"/>
      <c r="AI47" s="74"/>
      <c r="AJ47" s="115"/>
      <c r="AK47" s="233"/>
      <c r="AL47" s="591"/>
      <c r="AM47" s="594">
        <f t="shared" si="1"/>
        <v>0</v>
      </c>
      <c r="AN47" s="595">
        <f t="shared" si="2"/>
        <v>0</v>
      </c>
      <c r="AO47" s="150"/>
      <c r="AP47" s="426"/>
      <c r="AQ47" s="427"/>
      <c r="AR47" s="310"/>
      <c r="AS47" s="194"/>
      <c r="AT47" s="202"/>
      <c r="AU47" s="202"/>
      <c r="AV47" s="196"/>
      <c r="AW47" s="197"/>
      <c r="AX47" s="198"/>
      <c r="AY47" s="199"/>
      <c r="AZ47" s="196"/>
      <c r="BA47" s="196"/>
      <c r="BB47" s="196"/>
      <c r="BC47" s="200"/>
      <c r="BD47" s="201"/>
    </row>
    <row r="48" spans="2:56" s="1" customFormat="1" ht="30" customHeight="1" x14ac:dyDescent="0.45">
      <c r="B48" s="161" t="s">
        <v>148</v>
      </c>
      <c r="C48" s="65" t="s">
        <v>53</v>
      </c>
      <c r="D48" s="909" t="s">
        <v>149</v>
      </c>
      <c r="E48" s="909"/>
      <c r="F48" s="910"/>
      <c r="G48" s="911" t="s">
        <v>56</v>
      </c>
      <c r="H48" s="909"/>
      <c r="I48" s="912"/>
      <c r="J48" s="162">
        <v>19143</v>
      </c>
      <c r="K48" s="74">
        <v>0</v>
      </c>
      <c r="L48" s="115"/>
      <c r="M48" s="233">
        <f>K48</f>
        <v>0</v>
      </c>
      <c r="N48" s="438">
        <f>J48*M48</f>
        <v>0</v>
      </c>
      <c r="O48" s="150"/>
      <c r="P48" s="422">
        <f>M48+DM!M48</f>
        <v>0</v>
      </c>
      <c r="Q48" s="423">
        <f>N48+DM!N48</f>
        <v>0</v>
      </c>
      <c r="R48" s="310"/>
      <c r="S48" s="194"/>
      <c r="T48" s="202"/>
      <c r="U48" s="202"/>
      <c r="V48" s="196"/>
      <c r="W48" s="197">
        <f>M48</f>
        <v>0</v>
      </c>
      <c r="X48" s="198"/>
      <c r="Y48" s="199">
        <f>IF($M48&lt;&gt;0,"X",0)</f>
        <v>0</v>
      </c>
      <c r="Z48" s="196">
        <f>IF($M48&lt;&gt;0,"XXX",0)</f>
        <v>0</v>
      </c>
      <c r="AA48" s="196">
        <f>IF($M48&lt;&gt;0,"XXX",0)</f>
        <v>0</v>
      </c>
      <c r="AB48" s="196">
        <f>IF($M48&lt;&gt;0,"XXX",0)</f>
        <v>0</v>
      </c>
      <c r="AC48" s="202"/>
      <c r="AD48" s="201"/>
      <c r="AH48" s="589">
        <v>19143</v>
      </c>
      <c r="AI48" s="74">
        <v>0</v>
      </c>
      <c r="AJ48" s="115"/>
      <c r="AK48" s="233">
        <f>AI48</f>
        <v>0</v>
      </c>
      <c r="AL48" s="591">
        <f>AH48*AK48</f>
        <v>0</v>
      </c>
      <c r="AM48" s="594" t="str">
        <f t="shared" si="1"/>
        <v>02.3.68.2</v>
      </c>
      <c r="AN48" s="595">
        <f t="shared" si="2"/>
        <v>0</v>
      </c>
      <c r="AO48" s="150"/>
      <c r="AP48" s="422">
        <f>AK48+DM!AK48</f>
        <v>0</v>
      </c>
      <c r="AQ48" s="423">
        <f>AL48+DM!AL48</f>
        <v>0</v>
      </c>
      <c r="AR48" s="310"/>
      <c r="AS48" s="194"/>
      <c r="AT48" s="202"/>
      <c r="AU48" s="202"/>
      <c r="AV48" s="196"/>
      <c r="AW48" s="197">
        <f>AK48</f>
        <v>0</v>
      </c>
      <c r="AX48" s="198"/>
      <c r="AY48" s="199">
        <f>IF($M48&lt;&gt;0,"X",0)</f>
        <v>0</v>
      </c>
      <c r="AZ48" s="196">
        <f>IF($M48&lt;&gt;0,"XXX",0)</f>
        <v>0</v>
      </c>
      <c r="BA48" s="196">
        <f>IF($M48&lt;&gt;0,"XXX",0)</f>
        <v>0</v>
      </c>
      <c r="BB48" s="196">
        <f>IF($M48&lt;&gt;0,"XXX",0)</f>
        <v>0</v>
      </c>
      <c r="BC48" s="202"/>
      <c r="BD48" s="201"/>
    </row>
    <row r="49" spans="2:60" s="1" customFormat="1" ht="30" hidden="1" customHeight="1" x14ac:dyDescent="0.45">
      <c r="B49" s="161"/>
      <c r="C49" s="457"/>
      <c r="D49" s="462"/>
      <c r="E49" s="462"/>
      <c r="F49" s="166"/>
      <c r="G49" s="164"/>
      <c r="H49" s="163"/>
      <c r="I49" s="167"/>
      <c r="J49" s="162"/>
      <c r="K49" s="74">
        <v>0</v>
      </c>
      <c r="L49" s="115"/>
      <c r="M49" s="233"/>
      <c r="N49" s="438"/>
      <c r="O49" s="150"/>
      <c r="P49" s="426"/>
      <c r="Q49" s="427"/>
      <c r="R49" s="310"/>
      <c r="S49" s="194"/>
      <c r="T49" s="202"/>
      <c r="U49" s="202"/>
      <c r="V49" s="196"/>
      <c r="W49" s="197"/>
      <c r="X49" s="198"/>
      <c r="Y49" s="199"/>
      <c r="Z49" s="196"/>
      <c r="AA49" s="196"/>
      <c r="AB49" s="196"/>
      <c r="AC49" s="202"/>
      <c r="AD49" s="201"/>
      <c r="AH49" s="589"/>
      <c r="AI49" s="74"/>
      <c r="AJ49" s="115"/>
      <c r="AK49" s="233"/>
      <c r="AL49" s="591"/>
      <c r="AM49" s="594">
        <f t="shared" si="1"/>
        <v>0</v>
      </c>
      <c r="AN49" s="595">
        <f t="shared" si="2"/>
        <v>0</v>
      </c>
      <c r="AO49" s="150"/>
      <c r="AP49" s="426"/>
      <c r="AQ49" s="427"/>
      <c r="AR49" s="310"/>
      <c r="AS49" s="194"/>
      <c r="AT49" s="202"/>
      <c r="AU49" s="202"/>
      <c r="AV49" s="196"/>
      <c r="AW49" s="197"/>
      <c r="AX49" s="198"/>
      <c r="AY49" s="199"/>
      <c r="AZ49" s="196"/>
      <c r="BA49" s="196"/>
      <c r="BB49" s="196"/>
      <c r="BC49" s="202"/>
      <c r="BD49" s="201"/>
    </row>
    <row r="50" spans="2:60" s="1" customFormat="1" ht="30" customHeight="1" x14ac:dyDescent="0.45">
      <c r="B50" s="161" t="s">
        <v>150</v>
      </c>
      <c r="C50" s="65" t="s">
        <v>53</v>
      </c>
      <c r="D50" s="909" t="s">
        <v>151</v>
      </c>
      <c r="E50" s="909"/>
      <c r="F50" s="910"/>
      <c r="G50" s="911" t="s">
        <v>57</v>
      </c>
      <c r="H50" s="909"/>
      <c r="I50" s="912"/>
      <c r="J50" s="162">
        <v>9571</v>
      </c>
      <c r="K50" s="74">
        <v>0</v>
      </c>
      <c r="L50" s="115"/>
      <c r="M50" s="233">
        <f>K50</f>
        <v>0</v>
      </c>
      <c r="N50" s="438">
        <f>J50*M50</f>
        <v>0</v>
      </c>
      <c r="O50" s="150"/>
      <c r="P50" s="422">
        <f>M50+DM!M50</f>
        <v>0</v>
      </c>
      <c r="Q50" s="423">
        <f>N50+DM!N50</f>
        <v>0</v>
      </c>
      <c r="R50" s="310"/>
      <c r="S50" s="194"/>
      <c r="T50" s="195"/>
      <c r="U50" s="195"/>
      <c r="V50" s="196"/>
      <c r="W50" s="197">
        <f>M50</f>
        <v>0</v>
      </c>
      <c r="X50" s="198"/>
      <c r="Y50" s="199">
        <f>IF($M50&lt;&gt;0,"X",0)</f>
        <v>0</v>
      </c>
      <c r="Z50" s="196">
        <f>IF($M50&lt;&gt;0,"XXX",0)</f>
        <v>0</v>
      </c>
      <c r="AA50" s="196">
        <f>IF($M50&lt;&gt;0,"XXX",0)</f>
        <v>0</v>
      </c>
      <c r="AB50" s="196">
        <f>IF($M50&lt;&gt;0,"XXX",0)</f>
        <v>0</v>
      </c>
      <c r="AC50" s="202"/>
      <c r="AD50" s="201"/>
      <c r="AH50" s="589">
        <v>9571</v>
      </c>
      <c r="AI50" s="74">
        <v>0</v>
      </c>
      <c r="AJ50" s="115"/>
      <c r="AK50" s="233">
        <f>AI50</f>
        <v>0</v>
      </c>
      <c r="AL50" s="591">
        <f>AH50*AK50</f>
        <v>0</v>
      </c>
      <c r="AM50" s="594" t="str">
        <f t="shared" si="1"/>
        <v>02.3.68.2</v>
      </c>
      <c r="AN50" s="595">
        <f t="shared" si="2"/>
        <v>0</v>
      </c>
      <c r="AO50" s="150"/>
      <c r="AP50" s="422">
        <f>AK50+DM!AK50</f>
        <v>0</v>
      </c>
      <c r="AQ50" s="423">
        <f>AL50+DM!AL50</f>
        <v>0</v>
      </c>
      <c r="AR50" s="310"/>
      <c r="AS50" s="194"/>
      <c r="AT50" s="195"/>
      <c r="AU50" s="195"/>
      <c r="AV50" s="196"/>
      <c r="AW50" s="197">
        <f>AK50</f>
        <v>0</v>
      </c>
      <c r="AX50" s="198"/>
      <c r="AY50" s="199">
        <f>IF($M50&lt;&gt;0,"X",0)</f>
        <v>0</v>
      </c>
      <c r="AZ50" s="196">
        <f>IF($M50&lt;&gt;0,"XXX",0)</f>
        <v>0</v>
      </c>
      <c r="BA50" s="196">
        <f>IF($M50&lt;&gt;0,"XXX",0)</f>
        <v>0</v>
      </c>
      <c r="BB50" s="196">
        <f>IF($M50&lt;&gt;0,"XXX",0)</f>
        <v>0</v>
      </c>
      <c r="BC50" s="202"/>
      <c r="BD50" s="201"/>
    </row>
    <row r="51" spans="2:60" s="1" customFormat="1" ht="30" hidden="1" customHeight="1" x14ac:dyDescent="0.45">
      <c r="B51" s="161"/>
      <c r="C51" s="457"/>
      <c r="D51" s="462"/>
      <c r="E51" s="462"/>
      <c r="F51" s="166"/>
      <c r="G51" s="164"/>
      <c r="H51" s="163"/>
      <c r="I51" s="167"/>
      <c r="J51" s="162"/>
      <c r="K51" s="74">
        <v>0</v>
      </c>
      <c r="L51" s="115"/>
      <c r="M51" s="233"/>
      <c r="N51" s="438"/>
      <c r="O51" s="150"/>
      <c r="P51" s="426"/>
      <c r="Q51" s="427"/>
      <c r="R51" s="310"/>
      <c r="S51" s="194"/>
      <c r="T51" s="202"/>
      <c r="U51" s="202"/>
      <c r="V51" s="196"/>
      <c r="W51" s="197"/>
      <c r="X51" s="198"/>
      <c r="Y51" s="199"/>
      <c r="Z51" s="196"/>
      <c r="AA51" s="196"/>
      <c r="AB51" s="196"/>
      <c r="AC51" s="202"/>
      <c r="AD51" s="201"/>
      <c r="AH51" s="589"/>
      <c r="AI51" s="74"/>
      <c r="AJ51" s="115"/>
      <c r="AK51" s="233"/>
      <c r="AL51" s="591"/>
      <c r="AM51" s="594">
        <f t="shared" si="1"/>
        <v>0</v>
      </c>
      <c r="AN51" s="595">
        <f t="shared" si="2"/>
        <v>0</v>
      </c>
      <c r="AO51" s="150"/>
      <c r="AP51" s="426"/>
      <c r="AQ51" s="427"/>
      <c r="AR51" s="310"/>
      <c r="AS51" s="194"/>
      <c r="AT51" s="202"/>
      <c r="AU51" s="202"/>
      <c r="AV51" s="196"/>
      <c r="AW51" s="197"/>
      <c r="AX51" s="198"/>
      <c r="AY51" s="199"/>
      <c r="AZ51" s="196"/>
      <c r="BA51" s="196"/>
      <c r="BB51" s="196"/>
      <c r="BC51" s="202"/>
      <c r="BD51" s="201"/>
    </row>
    <row r="52" spans="2:60" s="1" customFormat="1" ht="30" customHeight="1" x14ac:dyDescent="0.45">
      <c r="B52" s="161" t="s">
        <v>152</v>
      </c>
      <c r="C52" s="65" t="s">
        <v>53</v>
      </c>
      <c r="D52" s="909" t="s">
        <v>153</v>
      </c>
      <c r="E52" s="909"/>
      <c r="F52" s="910"/>
      <c r="G52" s="911" t="s">
        <v>46</v>
      </c>
      <c r="H52" s="909"/>
      <c r="I52" s="912"/>
      <c r="J52" s="162">
        <v>4772</v>
      </c>
      <c r="K52" s="74">
        <v>0</v>
      </c>
      <c r="L52" s="115"/>
      <c r="M52" s="233">
        <f>K52</f>
        <v>0</v>
      </c>
      <c r="N52" s="438">
        <f>J52*M52</f>
        <v>0</v>
      </c>
      <c r="O52" s="150"/>
      <c r="P52" s="422">
        <f>M52+DM!M52</f>
        <v>0</v>
      </c>
      <c r="Q52" s="423">
        <f>N52+DM!N52</f>
        <v>0</v>
      </c>
      <c r="R52" s="310"/>
      <c r="S52" s="194"/>
      <c r="T52" s="195"/>
      <c r="U52" s="195"/>
      <c r="V52" s="196"/>
      <c r="W52" s="197">
        <f>M52</f>
        <v>0</v>
      </c>
      <c r="X52" s="198"/>
      <c r="Y52" s="199">
        <f>IF($M52&lt;&gt;0,"X",0)</f>
        <v>0</v>
      </c>
      <c r="Z52" s="196">
        <f>IF($M52&lt;&gt;0,"XXX",0)</f>
        <v>0</v>
      </c>
      <c r="AA52" s="196">
        <f>IF($M52&lt;&gt;0,"XXX",0)</f>
        <v>0</v>
      </c>
      <c r="AB52" s="196">
        <f>IF($M52&lt;&gt;0,"XXX",0)</f>
        <v>0</v>
      </c>
      <c r="AC52" s="202"/>
      <c r="AD52" s="201"/>
      <c r="AH52" s="589">
        <v>4772</v>
      </c>
      <c r="AI52" s="74">
        <v>0</v>
      </c>
      <c r="AJ52" s="115"/>
      <c r="AK52" s="233">
        <f>AI52</f>
        <v>0</v>
      </c>
      <c r="AL52" s="591">
        <f>AH52*AK52</f>
        <v>0</v>
      </c>
      <c r="AM52" s="594" t="str">
        <f t="shared" si="1"/>
        <v>02.3.68.2</v>
      </c>
      <c r="AN52" s="595">
        <f t="shared" si="2"/>
        <v>0</v>
      </c>
      <c r="AO52" s="150"/>
      <c r="AP52" s="422">
        <f>AK52+DM!AK52</f>
        <v>0</v>
      </c>
      <c r="AQ52" s="423">
        <f>AL52+DM!AL52</f>
        <v>0</v>
      </c>
      <c r="AR52" s="310"/>
      <c r="AS52" s="194"/>
      <c r="AT52" s="195"/>
      <c r="AU52" s="195"/>
      <c r="AV52" s="196"/>
      <c r="AW52" s="197">
        <f>AK52</f>
        <v>0</v>
      </c>
      <c r="AX52" s="198"/>
      <c r="AY52" s="199">
        <f>IF($M52&lt;&gt;0,"X",0)</f>
        <v>0</v>
      </c>
      <c r="AZ52" s="196">
        <f>IF($M52&lt;&gt;0,"XXX",0)</f>
        <v>0</v>
      </c>
      <c r="BA52" s="196">
        <f>IF($M52&lt;&gt;0,"XXX",0)</f>
        <v>0</v>
      </c>
      <c r="BB52" s="196">
        <f>IF($M52&lt;&gt;0,"XXX",0)</f>
        <v>0</v>
      </c>
      <c r="BC52" s="202"/>
      <c r="BD52" s="201"/>
    </row>
    <row r="53" spans="2:60" s="1" customFormat="1" ht="30" hidden="1" customHeight="1" x14ac:dyDescent="0.45">
      <c r="B53" s="161"/>
      <c r="C53" s="457"/>
      <c r="D53" s="462"/>
      <c r="E53" s="462"/>
      <c r="F53" s="166"/>
      <c r="G53" s="164"/>
      <c r="H53" s="163"/>
      <c r="I53" s="167"/>
      <c r="J53" s="162"/>
      <c r="K53" s="74">
        <v>0</v>
      </c>
      <c r="L53" s="115"/>
      <c r="M53" s="233"/>
      <c r="N53" s="438"/>
      <c r="O53" s="150"/>
      <c r="P53" s="426"/>
      <c r="Q53" s="427"/>
      <c r="R53" s="310"/>
      <c r="S53" s="194"/>
      <c r="T53" s="202"/>
      <c r="U53" s="202"/>
      <c r="V53" s="196"/>
      <c r="W53" s="197"/>
      <c r="X53" s="198"/>
      <c r="Y53" s="199"/>
      <c r="Z53" s="196"/>
      <c r="AA53" s="196"/>
      <c r="AB53" s="196"/>
      <c r="AC53" s="200"/>
      <c r="AD53" s="201"/>
      <c r="AH53" s="589"/>
      <c r="AI53" s="74"/>
      <c r="AJ53" s="115"/>
      <c r="AK53" s="233"/>
      <c r="AL53" s="591"/>
      <c r="AM53" s="594">
        <f t="shared" si="1"/>
        <v>0</v>
      </c>
      <c r="AN53" s="595">
        <f t="shared" si="2"/>
        <v>0</v>
      </c>
      <c r="AO53" s="150"/>
      <c r="AP53" s="426"/>
      <c r="AQ53" s="427"/>
      <c r="AR53" s="310"/>
      <c r="AS53" s="194"/>
      <c r="AT53" s="202"/>
      <c r="AU53" s="202"/>
      <c r="AV53" s="196"/>
      <c r="AW53" s="197"/>
      <c r="AX53" s="198"/>
      <c r="AY53" s="199"/>
      <c r="AZ53" s="196"/>
      <c r="BA53" s="196"/>
      <c r="BB53" s="196"/>
      <c r="BC53" s="200"/>
      <c r="BD53" s="201"/>
    </row>
    <row r="54" spans="2:60" s="1" customFormat="1" ht="30" customHeight="1" x14ac:dyDescent="0.45">
      <c r="B54" s="161" t="s">
        <v>154</v>
      </c>
      <c r="C54" s="65" t="s">
        <v>53</v>
      </c>
      <c r="D54" s="909" t="s">
        <v>155</v>
      </c>
      <c r="E54" s="909"/>
      <c r="F54" s="910"/>
      <c r="G54" s="911" t="s">
        <v>156</v>
      </c>
      <c r="H54" s="909"/>
      <c r="I54" s="912"/>
      <c r="J54" s="162">
        <v>6376</v>
      </c>
      <c r="K54" s="74">
        <v>0</v>
      </c>
      <c r="L54" s="115"/>
      <c r="M54" s="233">
        <f>K54</f>
        <v>0</v>
      </c>
      <c r="N54" s="438">
        <f>J54*M54</f>
        <v>0</v>
      </c>
      <c r="O54" s="150"/>
      <c r="P54" s="422">
        <f>M54+DM!M54</f>
        <v>0</v>
      </c>
      <c r="Q54" s="423">
        <f>N54+DM!N54</f>
        <v>0</v>
      </c>
      <c r="R54" s="310"/>
      <c r="S54" s="194"/>
      <c r="T54" s="195"/>
      <c r="U54" s="195"/>
      <c r="V54" s="196"/>
      <c r="W54" s="197">
        <f>M54</f>
        <v>0</v>
      </c>
      <c r="X54" s="198"/>
      <c r="Y54" s="199">
        <f>IF($M54&lt;&gt;0,"X",0)</f>
        <v>0</v>
      </c>
      <c r="Z54" s="196">
        <f>IF($M54&lt;&gt;0,"XXX",0)</f>
        <v>0</v>
      </c>
      <c r="AA54" s="196">
        <f>IF($M54&lt;&gt;0,"XXX",0)</f>
        <v>0</v>
      </c>
      <c r="AB54" s="196">
        <f>IF($M54&lt;&gt;0,"XXX",0)</f>
        <v>0</v>
      </c>
      <c r="AC54" s="202"/>
      <c r="AD54" s="201"/>
      <c r="AH54" s="589">
        <v>6376</v>
      </c>
      <c r="AI54" s="74">
        <v>0</v>
      </c>
      <c r="AJ54" s="115"/>
      <c r="AK54" s="233">
        <f>AI54</f>
        <v>0</v>
      </c>
      <c r="AL54" s="591">
        <f>AH54*AK54</f>
        <v>0</v>
      </c>
      <c r="AM54" s="594" t="str">
        <f t="shared" si="1"/>
        <v>02.3.68.2</v>
      </c>
      <c r="AN54" s="595">
        <f t="shared" si="2"/>
        <v>0</v>
      </c>
      <c r="AO54" s="150"/>
      <c r="AP54" s="422">
        <f>AK54+DM!AK54</f>
        <v>0</v>
      </c>
      <c r="AQ54" s="423">
        <f>AL54+DM!AL54</f>
        <v>0</v>
      </c>
      <c r="AR54" s="310"/>
      <c r="AS54" s="194"/>
      <c r="AT54" s="195"/>
      <c r="AU54" s="195"/>
      <c r="AV54" s="196"/>
      <c r="AW54" s="197">
        <f>AK54</f>
        <v>0</v>
      </c>
      <c r="AX54" s="198"/>
      <c r="AY54" s="199">
        <f>IF($M54&lt;&gt;0,"X",0)</f>
        <v>0</v>
      </c>
      <c r="AZ54" s="196">
        <f>IF($M54&lt;&gt;0,"XXX",0)</f>
        <v>0</v>
      </c>
      <c r="BA54" s="196">
        <f>IF($M54&lt;&gt;0,"XXX",0)</f>
        <v>0</v>
      </c>
      <c r="BB54" s="196">
        <f>IF($M54&lt;&gt;0,"XXX",0)</f>
        <v>0</v>
      </c>
      <c r="BC54" s="202"/>
      <c r="BD54" s="201"/>
    </row>
    <row r="55" spans="2:60" s="1" customFormat="1" ht="30" hidden="1" customHeight="1" x14ac:dyDescent="0.45">
      <c r="B55" s="161"/>
      <c r="C55" s="457"/>
      <c r="D55" s="462"/>
      <c r="E55" s="462"/>
      <c r="F55" s="166"/>
      <c r="G55" s="164"/>
      <c r="H55" s="163"/>
      <c r="I55" s="167"/>
      <c r="J55" s="162"/>
      <c r="K55" s="74">
        <v>0</v>
      </c>
      <c r="L55" s="115"/>
      <c r="M55" s="233"/>
      <c r="N55" s="438"/>
      <c r="O55" s="150"/>
      <c r="P55" s="426"/>
      <c r="Q55" s="427"/>
      <c r="R55" s="310"/>
      <c r="S55" s="204"/>
      <c r="T55" s="202"/>
      <c r="U55" s="202"/>
      <c r="V55" s="196"/>
      <c r="W55" s="205"/>
      <c r="X55" s="206"/>
      <c r="Y55" s="199"/>
      <c r="Z55" s="196"/>
      <c r="AA55" s="196"/>
      <c r="AB55" s="196"/>
      <c r="AC55" s="200"/>
      <c r="AD55" s="201"/>
      <c r="AH55" s="589"/>
      <c r="AI55" s="74"/>
      <c r="AJ55" s="115"/>
      <c r="AK55" s="233"/>
      <c r="AL55" s="591"/>
      <c r="AM55" s="594">
        <f t="shared" si="1"/>
        <v>0</v>
      </c>
      <c r="AN55" s="595">
        <f t="shared" si="2"/>
        <v>0</v>
      </c>
      <c r="AO55" s="150"/>
      <c r="AP55" s="426"/>
      <c r="AQ55" s="427"/>
      <c r="AR55" s="310"/>
      <c r="AS55" s="204"/>
      <c r="AT55" s="202"/>
      <c r="AU55" s="202"/>
      <c r="AV55" s="196"/>
      <c r="AW55" s="205"/>
      <c r="AX55" s="206"/>
      <c r="AY55" s="199"/>
      <c r="AZ55" s="196"/>
      <c r="BA55" s="196"/>
      <c r="BB55" s="196"/>
      <c r="BC55" s="200"/>
      <c r="BD55" s="201"/>
    </row>
    <row r="56" spans="2:60" s="1" customFormat="1" ht="30" customHeight="1" thickBot="1" x14ac:dyDescent="0.5">
      <c r="B56" s="161" t="s">
        <v>157</v>
      </c>
      <c r="C56" s="65" t="s">
        <v>53</v>
      </c>
      <c r="D56" s="909" t="s">
        <v>49</v>
      </c>
      <c r="E56" s="909"/>
      <c r="F56" s="910"/>
      <c r="G56" s="911" t="s">
        <v>58</v>
      </c>
      <c r="H56" s="909"/>
      <c r="I56" s="912"/>
      <c r="J56" s="162">
        <v>4133</v>
      </c>
      <c r="K56" s="74">
        <v>0</v>
      </c>
      <c r="L56" s="115"/>
      <c r="M56" s="233">
        <f>K56</f>
        <v>0</v>
      </c>
      <c r="N56" s="438">
        <f>J56*M56</f>
        <v>0</v>
      </c>
      <c r="O56" s="150">
        <f>IF(SUM($Y$14:$Y$56)&lt;&gt;0,1,0)</f>
        <v>0</v>
      </c>
      <c r="P56" s="428">
        <f>M56+DM!M56</f>
        <v>0</v>
      </c>
      <c r="Q56" s="429">
        <f>N56+DM!N56</f>
        <v>0</v>
      </c>
      <c r="R56" s="310"/>
      <c r="S56" s="194"/>
      <c r="T56" s="202"/>
      <c r="U56" s="202"/>
      <c r="V56" s="196"/>
      <c r="W56" s="197"/>
      <c r="X56" s="198">
        <f>M56</f>
        <v>0</v>
      </c>
      <c r="Y56" s="199"/>
      <c r="Z56" s="196"/>
      <c r="AA56" s="196"/>
      <c r="AB56" s="196"/>
      <c r="AC56" s="202"/>
      <c r="AD56" s="207"/>
      <c r="AH56" s="589">
        <v>4133</v>
      </c>
      <c r="AI56" s="74">
        <v>0</v>
      </c>
      <c r="AJ56" s="115"/>
      <c r="AK56" s="233">
        <f>AI56</f>
        <v>0</v>
      </c>
      <c r="AL56" s="591">
        <f>AH56*AK56</f>
        <v>0</v>
      </c>
      <c r="AM56" s="596" t="str">
        <f t="shared" si="1"/>
        <v>02.3.68.2</v>
      </c>
      <c r="AN56" s="597">
        <f t="shared" si="2"/>
        <v>0</v>
      </c>
      <c r="AO56" s="150">
        <f>IF(SUM(AY14:AY56)&lt;&gt;0,1,0)</f>
        <v>0</v>
      </c>
      <c r="AP56" s="428">
        <f>AK56+DM!AK56</f>
        <v>0</v>
      </c>
      <c r="AQ56" s="429">
        <f>AL56+DM!AL56</f>
        <v>0</v>
      </c>
      <c r="AR56" s="310"/>
      <c r="AS56" s="194"/>
      <c r="AT56" s="202"/>
      <c r="AU56" s="202"/>
      <c r="AV56" s="196"/>
      <c r="AW56" s="197"/>
      <c r="AX56" s="198">
        <f>AK56</f>
        <v>0</v>
      </c>
      <c r="AY56" s="199"/>
      <c r="AZ56" s="196"/>
      <c r="BA56" s="196"/>
      <c r="BB56" s="196"/>
      <c r="BC56" s="202"/>
      <c r="BD56" s="207"/>
    </row>
    <row r="57" spans="2:60" s="1" customFormat="1" ht="18" thickBot="1" x14ac:dyDescent="0.5">
      <c r="B57" s="219" t="s">
        <v>198</v>
      </c>
      <c r="C57" s="217"/>
      <c r="D57" s="217"/>
      <c r="E57" s="217"/>
      <c r="F57" s="217"/>
      <c r="G57" s="913" t="str">
        <f>IF($N$13&gt;$E$11,"hodnota není v limitu"," možno ještě rozdělit")</f>
        <v xml:space="preserve"> možno ještě rozdělit</v>
      </c>
      <c r="H57" s="913"/>
      <c r="I57" s="913"/>
      <c r="J57" s="464">
        <f>IF($N$13&gt;$E$11," ",M57 )</f>
        <v>0</v>
      </c>
      <c r="K57" s="464"/>
      <c r="L57" s="464"/>
      <c r="M57" s="218">
        <f>E11-N57</f>
        <v>0</v>
      </c>
      <c r="N57" s="435">
        <f>SUM(N14:N56)</f>
        <v>0</v>
      </c>
      <c r="O57" s="150">
        <f>IF(OR(Y14&lt;&gt;0,Y16&lt;&gt;0,Y18&lt;&gt;0,Y20&lt;&gt;0,Y22&lt;&gt;0,Y36&lt;&gt;0,Y40&lt;&gt;0,Y42&lt;&gt;0,Y44&lt;&gt;0,Y46&lt;&gt;0,Y48&lt;&gt;0,Y50&lt;&gt;0,Y52&lt;&gt;0,Y54&lt;&gt;0),"1",0)</f>
        <v>0</v>
      </c>
      <c r="P57" s="430"/>
      <c r="Q57" s="430">
        <f>SUM(Q14:Q56)</f>
        <v>0</v>
      </c>
      <c r="R57" s="310"/>
      <c r="S57" s="211">
        <v>54000</v>
      </c>
      <c r="T57" s="212">
        <v>50501</v>
      </c>
      <c r="U57" s="212">
        <v>52601</v>
      </c>
      <c r="V57" s="212">
        <v>52106</v>
      </c>
      <c r="W57" s="213">
        <v>51212</v>
      </c>
      <c r="X57" s="214">
        <v>51017</v>
      </c>
      <c r="Y57" s="215">
        <v>51010</v>
      </c>
      <c r="Z57" s="212">
        <v>51610</v>
      </c>
      <c r="AA57" s="212">
        <v>51710</v>
      </c>
      <c r="AB57" s="212">
        <v>51510</v>
      </c>
      <c r="AC57" s="213">
        <v>52510</v>
      </c>
      <c r="AD57" s="216">
        <v>60000</v>
      </c>
      <c r="AH57" s="598">
        <f>IF($N$13&gt;$E$11," ",AK57 )</f>
        <v>0</v>
      </c>
      <c r="AI57" s="599"/>
      <c r="AJ57" s="599"/>
      <c r="AK57" s="600">
        <f>$E$11-AL57</f>
        <v>0</v>
      </c>
      <c r="AL57" s="601">
        <f>AL13</f>
        <v>0</v>
      </c>
      <c r="AM57" s="961">
        <f>SUM(AN14:AN56)</f>
        <v>0</v>
      </c>
      <c r="AN57" s="962">
        <f t="shared" ref="AN57" si="11">SUM(AN14:AN56)</f>
        <v>0</v>
      </c>
      <c r="AO57" s="150">
        <f>IF(OR(AY14&lt;&gt;0,AY16&lt;&gt;0,AY18&lt;&gt;0,AY20&lt;&gt;0,AY22&lt;&gt;0,AY36&lt;&gt;0,AY40&lt;&gt;0,AY42&lt;&gt;0,AY44&lt;&gt;0,AY46&lt;&gt;0,AY48&lt;&gt;0,AY50&lt;&gt;0,AY52&lt;&gt;0,AY54&lt;&gt;0),"1",0)</f>
        <v>0</v>
      </c>
      <c r="AP57" s="430"/>
      <c r="AQ57" s="430">
        <f>SUM(AQ14:AQ56)</f>
        <v>0</v>
      </c>
      <c r="AR57" s="310"/>
      <c r="AS57" s="211">
        <v>54000</v>
      </c>
      <c r="AT57" s="212">
        <v>50501</v>
      </c>
      <c r="AU57" s="212">
        <v>52601</v>
      </c>
      <c r="AV57" s="212">
        <v>52106</v>
      </c>
      <c r="AW57" s="213">
        <v>51212</v>
      </c>
      <c r="AX57" s="214">
        <v>51017</v>
      </c>
      <c r="AY57" s="215">
        <v>51010</v>
      </c>
      <c r="AZ57" s="212">
        <v>51610</v>
      </c>
      <c r="BA57" s="212">
        <v>51710</v>
      </c>
      <c r="BB57" s="212">
        <v>51510</v>
      </c>
      <c r="BC57" s="213">
        <v>52510</v>
      </c>
      <c r="BD57" s="216">
        <v>60000</v>
      </c>
      <c r="BE57" s="16"/>
      <c r="BF57" s="16"/>
      <c r="BG57" s="16"/>
      <c r="BH57" s="16"/>
    </row>
    <row r="58" spans="2:60" s="265" customFormat="1" ht="36" customHeight="1" thickBot="1" x14ac:dyDescent="0.4">
      <c r="B58" s="440"/>
      <c r="C58" s="441"/>
      <c r="D58" s="583">
        <f>E58+F58+G58</f>
        <v>0</v>
      </c>
      <c r="E58" s="583">
        <f>N14+N16+N18+N20+N24+N28+N30+N32+N34+N36+N48+N50+N52+N54+N56</f>
        <v>0</v>
      </c>
      <c r="F58" s="583">
        <f>N22+N38+N40+N42+N44+N46</f>
        <v>0</v>
      </c>
      <c r="G58" s="583">
        <f>N26</f>
        <v>0</v>
      </c>
      <c r="H58" s="441"/>
      <c r="I58" s="441"/>
      <c r="J58" s="441"/>
      <c r="K58" s="441"/>
      <c r="L58" s="441"/>
      <c r="M58" s="441"/>
      <c r="N58" s="439" t="str">
        <f>IF((N40+N42+N44+N46)&gt;E11/2,"šablona na využití ICT překračuje polovinu maximální dotace","")</f>
        <v/>
      </c>
      <c r="O58" s="529"/>
      <c r="P58" s="412"/>
      <c r="Q58" s="413"/>
      <c r="R58" s="263"/>
      <c r="S58" s="208">
        <f>SUM(S14:S56)</f>
        <v>0</v>
      </c>
      <c r="T58" s="209">
        <f>ROUND(SUM(T14:T56),2)</f>
        <v>0</v>
      </c>
      <c r="U58" s="209">
        <f>ROUND(SUM(U14:U56),2)</f>
        <v>0</v>
      </c>
      <c r="V58" s="209">
        <f>SUM(V14:V56)</f>
        <v>0</v>
      </c>
      <c r="W58" s="208">
        <f>SUM(W14:W56)</f>
        <v>0</v>
      </c>
      <c r="X58" s="210">
        <f>SUM(X14:X56)</f>
        <v>0</v>
      </c>
      <c r="Y58" s="442">
        <f>O57</f>
        <v>0</v>
      </c>
      <c r="Z58" s="443">
        <f>IF(Y58&gt;0,"XXX",0)</f>
        <v>0</v>
      </c>
      <c r="AA58" s="443">
        <f>Z58</f>
        <v>0</v>
      </c>
      <c r="AB58" s="444">
        <f>Z58</f>
        <v>0</v>
      </c>
      <c r="AC58" s="445">
        <f>ROUND(SUM(AC14:AC56),0)</f>
        <v>0</v>
      </c>
      <c r="AD58" s="446">
        <f>FLOOR(SUM(AD14:AD56),1)</f>
        <v>0</v>
      </c>
      <c r="AH58" s="965" t="str">
        <f>IF(AL57&gt;N57,"hodnota převyšuje Rozhodnutí"," možno ještě rozdělit")</f>
        <v xml:space="preserve"> možno ještě rozdělit</v>
      </c>
      <c r="AI58" s="966"/>
      <c r="AJ58" s="908" t="str">
        <f>IF((AL40+AL42+AL44+AL46)&gt;$E$11/2,"šablona na využití ICT překračuje polovinu maximální dotace","")</f>
        <v/>
      </c>
      <c r="AK58" s="908"/>
      <c r="AL58" s="908"/>
      <c r="AM58" s="908"/>
      <c r="AN58" s="439"/>
      <c r="AO58" s="263"/>
      <c r="AP58" s="412"/>
      <c r="AQ58" s="413"/>
      <c r="AR58" s="263"/>
      <c r="AS58" s="208">
        <f>SUM(AS14:AS56)</f>
        <v>0</v>
      </c>
      <c r="AT58" s="209">
        <f>ROUND(SUM(AT14:AT56),2)</f>
        <v>0</v>
      </c>
      <c r="AU58" s="209">
        <f>ROUND(SUM(AU14:AU56),2)</f>
        <v>0</v>
      </c>
      <c r="AV58" s="209">
        <f>SUM(AV14:AV56)</f>
        <v>0</v>
      </c>
      <c r="AW58" s="208">
        <f>SUM(AW14:AW56)</f>
        <v>0</v>
      </c>
      <c r="AX58" s="210">
        <f>SUM(AX14:AX56)</f>
        <v>0</v>
      </c>
      <c r="AY58" s="442">
        <f>AO57</f>
        <v>0</v>
      </c>
      <c r="AZ58" s="443">
        <f>IF(AY58&gt;0,"XXX",0)</f>
        <v>0</v>
      </c>
      <c r="BA58" s="443">
        <f>AZ58</f>
        <v>0</v>
      </c>
      <c r="BB58" s="444">
        <f>AZ58</f>
        <v>0</v>
      </c>
      <c r="BC58" s="445">
        <f>ROUND(SUM(BC14:BC56),0)</f>
        <v>0</v>
      </c>
      <c r="BD58" s="446">
        <f>FLOOR(SUM(BD14:BD56),1)</f>
        <v>0</v>
      </c>
    </row>
    <row r="59" spans="2:60" x14ac:dyDescent="0.45">
      <c r="B59" s="90"/>
      <c r="C59" s="15"/>
      <c r="D59" s="15"/>
      <c r="E59" s="15"/>
      <c r="F59" s="15"/>
      <c r="G59" s="15"/>
      <c r="H59" s="15"/>
      <c r="I59" s="15"/>
      <c r="J59" s="91"/>
      <c r="K59" s="15"/>
      <c r="AE59" s="1"/>
      <c r="AF59" s="1"/>
      <c r="AG59" s="1"/>
      <c r="AH59" s="530">
        <f>AI59+AJ59+AK59</f>
        <v>0</v>
      </c>
      <c r="AI59" s="531">
        <f>AL14+AL16+AL18+AL20+AL24+AL28+AL30+AL32+AL34+AL36+AL48+AL50+AL52+AL54+AL56</f>
        <v>0</v>
      </c>
      <c r="AJ59" s="531">
        <f>AL22+AL38+AL40+AL42+AL44+AL46</f>
        <v>0</v>
      </c>
      <c r="AK59" s="531">
        <f>AL26</f>
        <v>0</v>
      </c>
    </row>
    <row r="60" spans="2:60" x14ac:dyDescent="0.45">
      <c r="B60" s="90"/>
      <c r="C60" s="15"/>
      <c r="D60" s="15"/>
      <c r="E60" s="15"/>
      <c r="F60" s="15"/>
      <c r="G60" s="15"/>
      <c r="H60" s="15"/>
      <c r="I60" s="15"/>
      <c r="J60" s="91"/>
      <c r="K60" s="15"/>
      <c r="AE60" s="16"/>
      <c r="AF60" s="1"/>
      <c r="AG60" s="1"/>
      <c r="AH60" s="91"/>
      <c r="AI60" s="15"/>
    </row>
    <row r="61" spans="2:60" x14ac:dyDescent="0.45">
      <c r="B61" s="90"/>
      <c r="C61" s="15"/>
      <c r="D61" s="15"/>
      <c r="E61" s="15"/>
      <c r="F61" s="15"/>
      <c r="G61" s="15"/>
      <c r="H61" s="15"/>
      <c r="I61" s="15"/>
      <c r="J61" s="91"/>
      <c r="K61" s="15"/>
      <c r="L61" s="144"/>
      <c r="AF61" s="1"/>
      <c r="AG61" s="1"/>
      <c r="AH61" s="91"/>
      <c r="AI61" s="15"/>
      <c r="AJ61" s="144"/>
    </row>
    <row r="62" spans="2:60" x14ac:dyDescent="0.45">
      <c r="B62" s="90"/>
      <c r="C62" s="15"/>
      <c r="D62" s="15"/>
      <c r="E62" s="15"/>
      <c r="F62" s="15"/>
      <c r="G62" s="15"/>
      <c r="H62" s="15"/>
      <c r="I62" s="15"/>
      <c r="J62" s="91"/>
      <c r="K62" s="15"/>
      <c r="AF62" s="1"/>
      <c r="AG62" s="1"/>
      <c r="AH62" s="91"/>
      <c r="AI62" s="15"/>
    </row>
    <row r="63" spans="2:60" x14ac:dyDescent="0.45">
      <c r="B63" s="90"/>
      <c r="C63" s="15"/>
      <c r="D63" s="15"/>
      <c r="E63" s="15"/>
      <c r="F63" s="15"/>
      <c r="G63" s="15"/>
      <c r="H63" s="15"/>
      <c r="I63" s="15"/>
      <c r="J63" s="91"/>
      <c r="K63" s="15"/>
      <c r="AF63" s="1"/>
      <c r="AG63" s="1"/>
      <c r="AH63" s="91"/>
      <c r="AI63" s="15"/>
    </row>
    <row r="64" spans="2:60" x14ac:dyDescent="0.45">
      <c r="B64" s="90"/>
      <c r="C64" s="15"/>
      <c r="D64" s="15"/>
      <c r="E64" s="15"/>
      <c r="F64" s="15"/>
      <c r="G64" s="15"/>
      <c r="H64" s="15"/>
      <c r="I64" s="15"/>
      <c r="J64" s="91"/>
      <c r="K64" s="15"/>
      <c r="AF64" s="1"/>
      <c r="AG64" s="1"/>
      <c r="AH64" s="91"/>
      <c r="AI64" s="15"/>
    </row>
    <row r="65" spans="16:43" x14ac:dyDescent="0.45">
      <c r="P65" s="431"/>
      <c r="Q65" s="431"/>
      <c r="AF65" s="1"/>
      <c r="AG65" s="1"/>
      <c r="AP65" s="431"/>
      <c r="AQ65" s="431"/>
    </row>
    <row r="66" spans="16:43" x14ac:dyDescent="0.45">
      <c r="AF66" s="1"/>
      <c r="AG66" s="1"/>
    </row>
    <row r="67" spans="16:43" x14ac:dyDescent="0.45">
      <c r="AF67" s="1"/>
      <c r="AG67" s="1"/>
    </row>
    <row r="68" spans="16:43" x14ac:dyDescent="0.45">
      <c r="AF68" s="1"/>
      <c r="AG68" s="1"/>
    </row>
    <row r="69" spans="16:43" x14ac:dyDescent="0.45">
      <c r="AF69" s="1"/>
      <c r="AG69" s="1"/>
    </row>
    <row r="70" spans="16:43" x14ac:dyDescent="0.45">
      <c r="AF70" s="1"/>
      <c r="AG70" s="1"/>
    </row>
    <row r="71" spans="16:43" x14ac:dyDescent="0.45">
      <c r="AF71" s="1"/>
      <c r="AG71" s="1"/>
    </row>
    <row r="72" spans="16:43" x14ac:dyDescent="0.45">
      <c r="AF72" s="1"/>
      <c r="AG72" s="1"/>
    </row>
    <row r="73" spans="16:43" x14ac:dyDescent="0.45">
      <c r="AF73" s="1"/>
      <c r="AG73" s="1"/>
    </row>
    <row r="74" spans="16:43" x14ac:dyDescent="0.45">
      <c r="AF74" s="1"/>
      <c r="AG74" s="1"/>
    </row>
    <row r="75" spans="16:43" x14ac:dyDescent="0.45">
      <c r="AF75" s="1"/>
      <c r="AG75" s="1"/>
    </row>
    <row r="76" spans="16:43" x14ac:dyDescent="0.45">
      <c r="AF76" s="1"/>
      <c r="AG76" s="1"/>
    </row>
    <row r="77" spans="16:43" x14ac:dyDescent="0.45">
      <c r="AF77" s="1"/>
      <c r="AG77" s="1"/>
    </row>
    <row r="78" spans="16:43" x14ac:dyDescent="0.45">
      <c r="AF78" s="1"/>
      <c r="AG78" s="1"/>
    </row>
    <row r="79" spans="16:43" x14ac:dyDescent="0.45">
      <c r="AF79" s="1"/>
      <c r="AG79" s="1"/>
    </row>
    <row r="80" spans="16:43" x14ac:dyDescent="0.45">
      <c r="AF80" s="1"/>
      <c r="AG80" s="1"/>
    </row>
    <row r="81" spans="32:33" x14ac:dyDescent="0.45">
      <c r="AF81" s="1"/>
      <c r="AG81" s="1"/>
    </row>
    <row r="82" spans="32:33" x14ac:dyDescent="0.45">
      <c r="AF82" s="1"/>
      <c r="AG82" s="1"/>
    </row>
    <row r="83" spans="32:33" x14ac:dyDescent="0.45">
      <c r="AF83" s="1"/>
      <c r="AG83" s="1"/>
    </row>
    <row r="84" spans="32:33" x14ac:dyDescent="0.45">
      <c r="AF84" s="1"/>
      <c r="AG84" s="1"/>
    </row>
    <row r="85" spans="32:33" x14ac:dyDescent="0.45">
      <c r="AF85" s="1"/>
      <c r="AG85" s="1"/>
    </row>
    <row r="86" spans="32:33" x14ac:dyDescent="0.45">
      <c r="AF86" s="1"/>
      <c r="AG86" s="1"/>
    </row>
    <row r="87" spans="32:33" x14ac:dyDescent="0.45">
      <c r="AF87" s="1"/>
      <c r="AG87" s="1"/>
    </row>
    <row r="88" spans="32:33" x14ac:dyDescent="0.45">
      <c r="AF88" s="1"/>
      <c r="AG88" s="1"/>
    </row>
    <row r="89" spans="32:33" x14ac:dyDescent="0.45">
      <c r="AF89" s="1"/>
      <c r="AG89" s="1"/>
    </row>
    <row r="90" spans="32:33" x14ac:dyDescent="0.45">
      <c r="AF90" s="1"/>
      <c r="AG90" s="1"/>
    </row>
    <row r="91" spans="32:33" x14ac:dyDescent="0.45">
      <c r="AF91" s="1"/>
      <c r="AG91" s="1"/>
    </row>
    <row r="92" spans="32:33" x14ac:dyDescent="0.45">
      <c r="AF92" s="1"/>
      <c r="AG92" s="1"/>
    </row>
    <row r="93" spans="32:33" x14ac:dyDescent="0.45">
      <c r="AF93" s="1"/>
      <c r="AG93" s="1"/>
    </row>
    <row r="94" spans="32:33" x14ac:dyDescent="0.45">
      <c r="AF94" s="1"/>
      <c r="AG94" s="1"/>
    </row>
    <row r="95" spans="32:33" x14ac:dyDescent="0.45">
      <c r="AF95" s="1"/>
      <c r="AG95" s="1"/>
    </row>
    <row r="96" spans="32:33" x14ac:dyDescent="0.45">
      <c r="AF96" s="1"/>
      <c r="AG96" s="1"/>
    </row>
    <row r="97" spans="32:33" x14ac:dyDescent="0.45">
      <c r="AF97" s="1"/>
      <c r="AG97" s="1"/>
    </row>
    <row r="98" spans="32:33" x14ac:dyDescent="0.45">
      <c r="AF98" s="1"/>
      <c r="AG98" s="1"/>
    </row>
    <row r="99" spans="32:33" x14ac:dyDescent="0.45">
      <c r="AF99" s="1"/>
      <c r="AG99" s="1"/>
    </row>
    <row r="100" spans="32:33" x14ac:dyDescent="0.45">
      <c r="AF100" s="1"/>
      <c r="AG100" s="1"/>
    </row>
    <row r="101" spans="32:33" x14ac:dyDescent="0.45">
      <c r="AF101" s="1"/>
      <c r="AG101" s="1"/>
    </row>
    <row r="102" spans="32:33" x14ac:dyDescent="0.45">
      <c r="AF102" s="1"/>
      <c r="AG102" s="1"/>
    </row>
    <row r="103" spans="32:33" x14ac:dyDescent="0.45">
      <c r="AF103" s="1"/>
      <c r="AG103" s="1"/>
    </row>
    <row r="104" spans="32:33" x14ac:dyDescent="0.45">
      <c r="AF104" s="1"/>
      <c r="AG104" s="1"/>
    </row>
    <row r="105" spans="32:33" x14ac:dyDescent="0.45">
      <c r="AF105" s="16"/>
      <c r="AG105" s="16"/>
    </row>
  </sheetData>
  <sheetProtection algorithmName="SHA-512" hashValue="jdDXIiLmMGl2jOI5cNw+IPAxMusteZhVH3GfAWZmQM6LVhZWKfVgFvHutE7aEBaOgGY2Dr5PbejNRgIoC/fnuQ==" saltValue="PiZGMEr8i+mSZ3Od4DtN/Q==" spinCount="100000" sheet="1" objects="1" scenarios="1"/>
  <mergeCells count="104">
    <mergeCell ref="F6:H6"/>
    <mergeCell ref="F5:H5"/>
    <mergeCell ref="F4:H4"/>
    <mergeCell ref="F3:H3"/>
    <mergeCell ref="F2:H2"/>
    <mergeCell ref="AM57:AN57"/>
    <mergeCell ref="AM13:AN13"/>
    <mergeCell ref="AH58:AI58"/>
    <mergeCell ref="J2:AI2"/>
    <mergeCell ref="J3:AI3"/>
    <mergeCell ref="J4:AI4"/>
    <mergeCell ref="J5:AI5"/>
    <mergeCell ref="J6:AI6"/>
    <mergeCell ref="AD8:AD11"/>
    <mergeCell ref="B9:F9"/>
    <mergeCell ref="T8:T11"/>
    <mergeCell ref="U8:U11"/>
    <mergeCell ref="V8:V11"/>
    <mergeCell ref="W8:W11"/>
    <mergeCell ref="X8:X11"/>
    <mergeCell ref="Y8:Y11"/>
    <mergeCell ref="G8:I12"/>
    <mergeCell ref="J8:J12"/>
    <mergeCell ref="BC8:BC11"/>
    <mergeCell ref="BD8:BD11"/>
    <mergeCell ref="AS12:AX12"/>
    <mergeCell ref="AY12:BC12"/>
    <mergeCell ref="K12:L12"/>
    <mergeCell ref="L8:L11"/>
    <mergeCell ref="K8:K11"/>
    <mergeCell ref="AN8:AN12"/>
    <mergeCell ref="AM8:AM12"/>
    <mergeCell ref="AX8:AX11"/>
    <mergeCell ref="AY8:AY11"/>
    <mergeCell ref="AZ8:AZ11"/>
    <mergeCell ref="BA8:BA11"/>
    <mergeCell ref="BB8:BB11"/>
    <mergeCell ref="AS8:AS11"/>
    <mergeCell ref="AT8:AT11"/>
    <mergeCell ref="AU8:AU11"/>
    <mergeCell ref="AV8:AV11"/>
    <mergeCell ref="AW8:AW11"/>
    <mergeCell ref="AH8:AH12"/>
    <mergeCell ref="AI8:AI12"/>
    <mergeCell ref="AJ8:AJ12"/>
    <mergeCell ref="AL8:AL12"/>
    <mergeCell ref="AP8:AQ10"/>
    <mergeCell ref="S8:S11"/>
    <mergeCell ref="D16:F16"/>
    <mergeCell ref="G16:I16"/>
    <mergeCell ref="Z8:Z11"/>
    <mergeCell ref="AA8:AA11"/>
    <mergeCell ref="D46:F46"/>
    <mergeCell ref="G46:I46"/>
    <mergeCell ref="AB8:AB11"/>
    <mergeCell ref="Y12:AC12"/>
    <mergeCell ref="B13:F13"/>
    <mergeCell ref="G13:I13"/>
    <mergeCell ref="D14:F14"/>
    <mergeCell ref="G14:I14"/>
    <mergeCell ref="P8:Q10"/>
    <mergeCell ref="AC8:AC11"/>
    <mergeCell ref="S12:X12"/>
    <mergeCell ref="G28:I28"/>
    <mergeCell ref="D18:F18"/>
    <mergeCell ref="G18:I18"/>
    <mergeCell ref="D20:F20"/>
    <mergeCell ref="G20:I20"/>
    <mergeCell ref="D22:F22"/>
    <mergeCell ref="G22:I22"/>
    <mergeCell ref="G42:I42"/>
    <mergeCell ref="D44:F44"/>
    <mergeCell ref="G44:I44"/>
    <mergeCell ref="D30:F30"/>
    <mergeCell ref="G30:I30"/>
    <mergeCell ref="D32:F32"/>
    <mergeCell ref="N8:N12"/>
    <mergeCell ref="G32:I32"/>
    <mergeCell ref="D34:F34"/>
    <mergeCell ref="G34:I34"/>
    <mergeCell ref="AJ58:AM58"/>
    <mergeCell ref="D54:F54"/>
    <mergeCell ref="G54:I54"/>
    <mergeCell ref="D56:F56"/>
    <mergeCell ref="G56:I56"/>
    <mergeCell ref="G57:I57"/>
    <mergeCell ref="D24:F24"/>
    <mergeCell ref="G24:I24"/>
    <mergeCell ref="D26:F26"/>
    <mergeCell ref="G26:I26"/>
    <mergeCell ref="D28:F28"/>
    <mergeCell ref="D52:F52"/>
    <mergeCell ref="G52:I52"/>
    <mergeCell ref="D36:F36"/>
    <mergeCell ref="G36:I36"/>
    <mergeCell ref="D38:F38"/>
    <mergeCell ref="G38:I38"/>
    <mergeCell ref="D40:F40"/>
    <mergeCell ref="G40:I40"/>
    <mergeCell ref="D48:F48"/>
    <mergeCell ref="G48:I48"/>
    <mergeCell ref="D50:F50"/>
    <mergeCell ref="G50:I50"/>
    <mergeCell ref="D42:F42"/>
  </mergeCells>
  <conditionalFormatting sqref="D11">
    <cfRule type="cellIs" dxfId="24" priority="32" stopIfTrue="1" operator="lessThan">
      <formula>0</formula>
    </cfRule>
    <cfRule type="cellIs" dxfId="23" priority="33" operator="greaterThan">
      <formula>2000</formula>
    </cfRule>
  </conditionalFormatting>
  <conditionalFormatting sqref="D11">
    <cfRule type="expression" dxfId="22" priority="31">
      <formula>$M$12=1</formula>
    </cfRule>
  </conditionalFormatting>
  <conditionalFormatting sqref="K28">
    <cfRule type="expression" dxfId="21" priority="30">
      <formula>$K$28=1</formula>
    </cfRule>
  </conditionalFormatting>
  <conditionalFormatting sqref="L57">
    <cfRule type="expression" dxfId="20" priority="28" stopIfTrue="1">
      <formula>$N$57&gt;$E$11</formula>
    </cfRule>
  </conditionalFormatting>
  <conditionalFormatting sqref="L13">
    <cfRule type="expression" dxfId="19" priority="27" stopIfTrue="1">
      <formula>$N$57&gt;$E$11</formula>
    </cfRule>
  </conditionalFormatting>
  <conditionalFormatting sqref="L24">
    <cfRule type="expression" dxfId="18" priority="22">
      <formula>L24&lt;K24/10</formula>
    </cfRule>
    <cfRule type="expression" dxfId="17" priority="23">
      <formula>L24&gt;K24</formula>
    </cfRule>
    <cfRule type="expression" dxfId="16" priority="24">
      <formula>O24=1</formula>
    </cfRule>
  </conditionalFormatting>
  <conditionalFormatting sqref="L26">
    <cfRule type="expression" dxfId="15" priority="19">
      <formula>L26&lt;K26/10</formula>
    </cfRule>
    <cfRule type="expression" dxfId="14" priority="20">
      <formula>L26&gt;K26</formula>
    </cfRule>
    <cfRule type="expression" dxfId="13" priority="21">
      <formula>O26=1</formula>
    </cfRule>
  </conditionalFormatting>
  <conditionalFormatting sqref="K42">
    <cfRule type="expression" dxfId="12" priority="18">
      <formula>$N42&gt;$E$11/2</formula>
    </cfRule>
  </conditionalFormatting>
  <conditionalFormatting sqref="K44">
    <cfRule type="expression" dxfId="11" priority="17">
      <formula>$N44&gt;$E$11/2</formula>
    </cfRule>
  </conditionalFormatting>
  <conditionalFormatting sqref="K46">
    <cfRule type="expression" dxfId="10" priority="16">
      <formula>$N46&gt;$E$11/2</formula>
    </cfRule>
  </conditionalFormatting>
  <conditionalFormatting sqref="AH57:AN57 AH58 AH13:AN13">
    <cfRule type="expression" dxfId="9" priority="15" stopIfTrue="1">
      <formula>$AL$13&gt;$N$13</formula>
    </cfRule>
  </conditionalFormatting>
  <conditionalFormatting sqref="AI28">
    <cfRule type="expression" dxfId="8" priority="14">
      <formula>$K$28=1</formula>
    </cfRule>
  </conditionalFormatting>
  <conditionalFormatting sqref="AJ24">
    <cfRule type="expression" dxfId="7" priority="8">
      <formula>AJ24&lt;AI24/10</formula>
    </cfRule>
    <cfRule type="expression" dxfId="6" priority="9">
      <formula>AJ24&gt;AI24</formula>
    </cfRule>
    <cfRule type="expression" dxfId="5" priority="10">
      <formula>AO24=1</formula>
    </cfRule>
  </conditionalFormatting>
  <conditionalFormatting sqref="AJ26">
    <cfRule type="expression" dxfId="4" priority="5">
      <formula>AJ26&lt;AI26/10</formula>
    </cfRule>
    <cfRule type="expression" dxfId="3" priority="6">
      <formula>AJ26&gt;AI26</formula>
    </cfRule>
    <cfRule type="expression" dxfId="2" priority="7">
      <formula>AO26=1</formula>
    </cfRule>
  </conditionalFormatting>
  <conditionalFormatting sqref="AI40:AI46 AL40:AL46">
    <cfRule type="expression" dxfId="1" priority="2">
      <formula>$AJ$58="šablona na využití ICT překračuje polovinu maximální dotace"</formula>
    </cfRule>
  </conditionalFormatting>
  <conditionalFormatting sqref="J3:AI5">
    <cfRule type="cellIs" dxfId="0" priority="1" operator="notEqual">
      <formula>"OK"</formula>
    </cfRule>
  </conditionalFormatting>
  <dataValidations count="7">
    <dataValidation type="whole" allowBlank="1" showInputMessage="1" showErrorMessage="1" sqref="D11">
      <formula1>0</formula1>
      <formula2>10000</formula2>
    </dataValidation>
    <dataValidation type="whole" operator="lessThanOrEqual" allowBlank="1" showInputMessage="1" showErrorMessage="1" error="Počet získaných osvědčení nemůže překročit počet vykázaných šablon." prompt="Hodnota nesmí převyšovat počet vykázaných šablon._x000a__x000a_Na 1 kurz DVPP je možné využít max. 10 šablon." sqref="L24 L26 AJ24 AJ26">
      <formula1>K24</formula1>
    </dataValidation>
    <dataValidation type="whole" allowBlank="1" showInputMessage="1" showErrorMessage="1" sqref="K17 K25:K27 K19 K21:K23 K47:K56 K29:K39 K15 AI17 AI25:AI27 AI19 AI21:AI23 AI47:AI56 AI29:AI39 AI15">
      <formula1>0</formula1>
      <formula2>999999</formula2>
    </dataValidation>
    <dataValidation type="whole" allowBlank="1" showInputMessage="1" showErrorMessage="1" sqref="K20 K18 K16 K14 AI20 AI18 AI16 AI14">
      <formula1>0</formula1>
      <formula2>1000</formula2>
    </dataValidation>
    <dataValidation type="whole" allowBlank="1" showErrorMessage="1" sqref="K24 AI24 AI40:AI46">
      <formula1>0</formula1>
      <formula2>999999</formula2>
    </dataValidation>
    <dataValidation type="whole" allowBlank="1" showInputMessage="1" showErrorMessage="1" prompt="nejméně 2" sqref="K28 AI28">
      <formula1>0</formula1>
      <formula2>999999</formula2>
    </dataValidation>
    <dataValidation type="whole" allowBlank="1" showInputMessage="1" showErrorMessage="1" prompt="V názvu aktivity vyberte z nabídky jednu z variant aktivity. _x000a_Aktivitu je možné zvolit nejvýš v hodnotě dosahující poloviny maximální výše dotace pro daný subjekt." sqref="K40:K46">
      <formula1>0</formula1>
      <formula2>999999</formula2>
    </dataValidation>
  </dataValidations>
  <hyperlinks>
    <hyperlink ref="B1" location="'Úvodní strana'!A1" display="zpět na úvodní stranu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P13" sqref="P13"/>
    </sheetView>
  </sheetViews>
  <sheetFormatPr defaultRowHeight="14.5" x14ac:dyDescent="0.35"/>
  <cols>
    <col min="1" max="1" width="38.26953125" bestFit="1" customWidth="1"/>
  </cols>
  <sheetData>
    <row r="1" spans="1:8" x14ac:dyDescent="0.35">
      <c r="A1" t="s">
        <v>59</v>
      </c>
    </row>
    <row r="2" spans="1:8" x14ac:dyDescent="0.35">
      <c r="A2" t="s">
        <v>60</v>
      </c>
    </row>
    <row r="3" spans="1:8" x14ac:dyDescent="0.35">
      <c r="A3" t="s">
        <v>61</v>
      </c>
    </row>
    <row r="4" spans="1:8" x14ac:dyDescent="0.35">
      <c r="A4" t="s">
        <v>62</v>
      </c>
    </row>
    <row r="5" spans="1:8" x14ac:dyDescent="0.35">
      <c r="A5" t="s">
        <v>63</v>
      </c>
    </row>
    <row r="7" spans="1:8" x14ac:dyDescent="0.35">
      <c r="H7" s="60"/>
    </row>
    <row r="8" spans="1:8" x14ac:dyDescent="0.35">
      <c r="H8" s="60"/>
    </row>
    <row r="9" spans="1:8" x14ac:dyDescent="0.35">
      <c r="H9" s="60"/>
    </row>
    <row r="10" spans="1:8" x14ac:dyDescent="0.35">
      <c r="H10" s="60"/>
    </row>
    <row r="11" spans="1:8" x14ac:dyDescent="0.35">
      <c r="H11" s="60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15OPMSMT0001-28-84258</_dlc_DocId>
    <_dlc_DocIdUrl xmlns="0104a4cd-1400-468e-be1b-c7aad71d7d5a">
      <Url>http://op.msmt.cz/_layouts/15/DocIdRedir.aspx?ID=15OPMSMT0001-28-84258</Url>
      <Description>15OPMSMT0001-28-84258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3" ma:contentTypeDescription="Vytvoří nový dokument" ma:contentTypeScope="" ma:versionID="26bec60fd599d9bf8ccd2066ea928388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5b2268967c3d466a78734da71f64c258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6C8507-BCC9-4E6E-BD00-00A048FE828A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0104a4cd-1400-468e-be1b-c7aad71d7d5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E2BB4BE-5D38-4B52-B3FB-02A316D185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59113F-06FA-4342-9518-4179D04011E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73C99A6-EF12-418B-A7F2-579A51064C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2</vt:i4>
      </vt:variant>
    </vt:vector>
  </HeadingPairs>
  <TitlesOfParts>
    <vt:vector size="9" baseType="lpstr">
      <vt:lpstr>Úvodní strana</vt:lpstr>
      <vt:lpstr>Souhrn</vt:lpstr>
      <vt:lpstr>SŠ</vt:lpstr>
      <vt:lpstr>VOŠ</vt:lpstr>
      <vt:lpstr>DM</vt:lpstr>
      <vt:lpstr>Internát</vt:lpstr>
      <vt:lpstr>data</vt:lpstr>
      <vt:lpstr>ICT</vt:lpstr>
      <vt:lpstr>'Úvodní strana'!Oblast_tisku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KALKULAČKA_OPVVV</dc:title>
  <dc:creator>Soběslavská Jana</dc:creator>
  <cp:keywords>OPVVV</cp:keywords>
  <dc:description/>
  <cp:lastModifiedBy>Baťková Jitka</cp:lastModifiedBy>
  <cp:lastPrinted>2018-12-11T00:13:02Z</cp:lastPrinted>
  <dcterms:created xsi:type="dcterms:W3CDTF">2016-02-29T09:42:03Z</dcterms:created>
  <dcterms:modified xsi:type="dcterms:W3CDTF">2019-10-31T20:31:10Z</dcterms:modified>
  <cp:contentStatus>_final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f220d052-98f9-4079-9b17-774453e8030f</vt:lpwstr>
  </property>
</Properties>
</file>